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80" windowHeight="12525" tabRatio="704" activeTab="2"/>
  </bookViews>
  <sheets>
    <sheet name="9.1 Fact. Total" sheetId="1" r:id="rId1"/>
    <sheet name="9.2.  Generadoras" sheetId="2" r:id="rId2"/>
    <sheet name="9.3 Transmisión" sheetId="3" r:id="rId3"/>
    <sheet name="9.4 Distribuidoras" sheetId="4" r:id="rId4"/>
  </sheets>
  <externalReferences>
    <externalReference r:id="rId7"/>
  </externalReferences>
  <definedNames>
    <definedName name="AMAZONAS">#REF!</definedName>
    <definedName name="ANCASH">#REF!</definedName>
    <definedName name="APURIMAC">#REF!</definedName>
    <definedName name="_xlnm.Print_Area" localSheetId="0">'9.1 Fact. Total'!$A$1:$J$75</definedName>
    <definedName name="_xlnm.Print_Area" localSheetId="1">'9.2.  Generadoras'!$A$1:$Z$115</definedName>
    <definedName name="_xlnm.Print_Area" localSheetId="2">'9.3 Transmisión'!$A$1:$N$103</definedName>
    <definedName name="_xlnm.Print_Area" localSheetId="3">'9.4 Distribuidoras'!$A$1:$Q$39,'9.4 Distribuidoras'!$A$41:$Q$73</definedName>
    <definedName name="AREQUIPA">#REF!</definedName>
    <definedName name="AYACUCHO">'[1]X_DEPA'!#REF!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'[1]X_DEPA'!#REF!</definedName>
    <definedName name="LIMA_II">'[1]X_DEPA'!#REF!</definedName>
    <definedName name="LORETO">#REF!</definedName>
    <definedName name="MADRE_DIOS">#REF!</definedName>
    <definedName name="MOQUEGUA">#REF!</definedName>
    <definedName name="PARTICIP" localSheetId="2">'9.3 Transmisión'!$B$1:$M$49</definedName>
    <definedName name="PARTICIP">#REF!</definedName>
    <definedName name="PASCO">#REF!</definedName>
    <definedName name="PIURA">#REF!</definedName>
    <definedName name="PIURA_I">'[1]X_DEPA'!#REF!</definedName>
    <definedName name="PRINCIPALES" localSheetId="2">'9.3 Transmisión'!#REF!</definedName>
    <definedName name="PRINCIPALES">#REF!</definedName>
    <definedName name="PUNO">#REF!</definedName>
    <definedName name="SAN_MARTIN">#REF!</definedName>
    <definedName name="TACNA">#REF!</definedName>
    <definedName name="_xlnm.Print_Titles" localSheetId="1">'9.2.  Generadoras'!$5:$6</definedName>
    <definedName name="TOTAL">#REF!</definedName>
    <definedName name="TUMBES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<sst xmlns="http://schemas.openxmlformats.org/spreadsheetml/2006/main" count="402" uniqueCount="219">
  <si>
    <t>Hidráulica</t>
  </si>
  <si>
    <t>Térmica</t>
  </si>
  <si>
    <t>Total</t>
  </si>
  <si>
    <t>Estatal</t>
  </si>
  <si>
    <t>Privada</t>
  </si>
  <si>
    <t>N°</t>
  </si>
  <si>
    <t>Particp.</t>
  </si>
  <si>
    <t>POTENCIA</t>
  </si>
  <si>
    <t>PRODUCCION</t>
  </si>
  <si>
    <t>ESTATAL</t>
  </si>
  <si>
    <t>Nombre de la empresa</t>
  </si>
  <si>
    <t>PRIVADA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</si>
  <si>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</si>
  <si>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</si>
  <si>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</si>
  <si>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</si>
  <si>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</si>
  <si>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</si>
  <si>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</si>
  <si>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</si>
  <si>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</si>
  <si>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</si>
  <si>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</si>
  <si>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</si>
  <si>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</si>
  <si>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</si>
  <si>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</si>
  <si>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</si>
  <si>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</si>
  <si>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</si>
  <si>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</si>
  <si>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</si>
  <si>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</si>
  <si>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>Eléctrica Santa Rosa S.A.C.</t>
  </si>
  <si>
    <t>Dic</t>
  </si>
  <si>
    <t>Generadora de Energía del Perú S.A.</t>
  </si>
  <si>
    <t xml:space="preserve"> </t>
  </si>
  <si>
    <t>Longitud de linea (km) por nivel de tensión</t>
  </si>
  <si>
    <t>220 kV</t>
  </si>
  <si>
    <t>138 kV</t>
  </si>
  <si>
    <t>miles US $</t>
  </si>
  <si>
    <t>Consorcio Transmantaro S.A.</t>
  </si>
  <si>
    <t>Red Eléctrica del Sur S.A.</t>
  </si>
  <si>
    <t>Eteselva S.R.L.</t>
  </si>
  <si>
    <t>Abengoa Transmisión Norte S.A.</t>
  </si>
  <si>
    <t>Etenorte S.R.L.</t>
  </si>
  <si>
    <t>Consorcio Energético Huancavelica S.A.</t>
  </si>
  <si>
    <t>EMP. PRIVADA</t>
  </si>
  <si>
    <t>REDESUR</t>
  </si>
  <si>
    <t>ETESELVA</t>
  </si>
  <si>
    <t>ETENORTE</t>
  </si>
  <si>
    <t>total</t>
  </si>
  <si>
    <t>Mercado regulado</t>
  </si>
  <si>
    <t>Mercado libre</t>
  </si>
  <si>
    <t>Electrocentro S.A.</t>
  </si>
  <si>
    <t>Electronoroeste S.A.</t>
  </si>
  <si>
    <t>Electro Sur Este S.A.A.</t>
  </si>
  <si>
    <t>Electronorte S.A.</t>
  </si>
  <si>
    <t>Electro Oriente S.A.</t>
  </si>
  <si>
    <t>Electro Puno S.A.A.</t>
  </si>
  <si>
    <t>Electrosur S.A.</t>
  </si>
  <si>
    <t>Electro Ucayali S.A.</t>
  </si>
  <si>
    <t>Empresa Municipal de Servicio Eléctrico de Tocache S.A.</t>
  </si>
  <si>
    <t>Empresa de Servicios Eléctricos Municipales de Paramonga S.A.</t>
  </si>
  <si>
    <t>Empresa Municipal de Servicios Eléctricos Utcubamba S.A.C.</t>
  </si>
  <si>
    <t>Servicios Eléctricos Rioja S.A.</t>
  </si>
  <si>
    <t>Electro Pangoa S.A.</t>
  </si>
  <si>
    <t>Total distribuidoras del mercado eléctrico</t>
  </si>
  <si>
    <t>CLIENTES</t>
  </si>
  <si>
    <t>Mercado Regulado</t>
  </si>
  <si>
    <t>Mercado Libre</t>
  </si>
  <si>
    <t>VENTA DE ENERGÍA</t>
  </si>
  <si>
    <t>Solar</t>
  </si>
  <si>
    <t>SDE Piura S.A.C.</t>
  </si>
  <si>
    <t>Eléctrica Yanapampa S.A.C.</t>
  </si>
  <si>
    <t>Empresa de Generación Huanza S.A.</t>
  </si>
  <si>
    <t>500 kV</t>
  </si>
  <si>
    <t>REP</t>
  </si>
  <si>
    <t xml:space="preserve">         LÍNEAS DE TRANSMISIÓN EN 500kV, 220 kV y 138 kV</t>
  </si>
  <si>
    <t>ATN 1 S.A.</t>
  </si>
  <si>
    <t xml:space="preserve">Red de Energía del Perú S.A. </t>
  </si>
  <si>
    <t>Transmisora Eléctrica del Sur S.A.</t>
  </si>
  <si>
    <t>Compañía Transmisora Andina S.A.</t>
  </si>
  <si>
    <t>TESUR</t>
  </si>
  <si>
    <t>9.1.   PARTICIPACIÓN DE LAS EMPRESAS* DEL MERCADO ELÉCTRICO SEGÚN SU FACTURACIÓN ** TOTAL</t>
  </si>
  <si>
    <t>Eólica</t>
  </si>
  <si>
    <t>Eólico</t>
  </si>
  <si>
    <t>ATN 2 S.A.</t>
  </si>
  <si>
    <t>CTM</t>
  </si>
  <si>
    <t>ISA PERU</t>
  </si>
  <si>
    <t>TRASANDINA</t>
  </si>
  <si>
    <t>Electroperú S. A.</t>
  </si>
  <si>
    <t>Emp. de Generación Eléctrica de Arequipa S. A.</t>
  </si>
  <si>
    <t>Emp. de Generación Eléctrica del Sur S. A.</t>
  </si>
  <si>
    <t>Emp. de Generación Eléctrica Machu Picchu S. A.</t>
  </si>
  <si>
    <t>Empresa de Generación Eléctrica San Gabán S. A.</t>
  </si>
  <si>
    <t>Agro Industrial Paramonga S.A.A.</t>
  </si>
  <si>
    <t>Asociación Santa Lucia de Chacas</t>
  </si>
  <si>
    <t>Chinango S.A.C</t>
  </si>
  <si>
    <t>Compañia Eléctrica El Platanal S.A.</t>
  </si>
  <si>
    <t>Empresa de Generación Eléctrica Canchayllo S.A.C.</t>
  </si>
  <si>
    <t>Empresa de Generación Eléctrica Junín S.A.C.</t>
  </si>
  <si>
    <t>Empresa Eléctrica Rio Doble S.A.</t>
  </si>
  <si>
    <t>Energía Eólica S.A.</t>
  </si>
  <si>
    <t>Hidrocañete S.A.</t>
  </si>
  <si>
    <t>Hidroeléctrica Huanchor S.A.C.</t>
  </si>
  <si>
    <t>Maja Energía S.A.C.</t>
  </si>
  <si>
    <t>Moquegua FV S.A.C.</t>
  </si>
  <si>
    <r>
      <t>9.2.  PARTICIPACIÓN DE LAS EMPRESAS* GENERADORAS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DEL MERCADO ELÉCTRICO</t>
    </r>
  </si>
  <si>
    <t xml:space="preserve">9.3.   PARTICIPACIÓN DE LAS EMPRESAS* TRANSMISORAS** EN EL MERCADO ELÉCTRICO  SEGÚN LONGITUD DE </t>
  </si>
  <si>
    <t>(**) Sólo empresas cuya actividad principal es la tdistribución eléctrica.</t>
  </si>
  <si>
    <t>Electro Dunas S.A.A.</t>
  </si>
  <si>
    <t>Empresa de Generación Huallaga S.A.</t>
  </si>
  <si>
    <t>c. Total participación de empresas* generadoras estatales y privadas a diciembre del 2016</t>
  </si>
  <si>
    <t>Statkraft Perú S.A.</t>
  </si>
  <si>
    <t>FACTURACION MILLONES US$ 2016</t>
  </si>
  <si>
    <t>Empresas</t>
  </si>
  <si>
    <t>Codigo</t>
  </si>
  <si>
    <t>ABY</t>
  </si>
  <si>
    <t>ATN</t>
  </si>
  <si>
    <t>ATN 2</t>
  </si>
  <si>
    <t>ATN 1</t>
  </si>
  <si>
    <t>ABY Transmisión Sur S.A. (1)</t>
  </si>
  <si>
    <t>Interconexión Eléctrica ISA Perú S.A.</t>
  </si>
  <si>
    <t>CONEHUA</t>
  </si>
  <si>
    <t>a. Empresas estatales a diciembre del 2017</t>
  </si>
  <si>
    <t>Potencia instalada  2017  (MW)</t>
  </si>
  <si>
    <t>Producción de energía eléctrica  2017  (GWh)</t>
  </si>
  <si>
    <t>Facturación total 2017</t>
  </si>
  <si>
    <t>b. Empresas privadas a diciembre del 2017</t>
  </si>
  <si>
    <t>Centrales Santa Rosa S.A.C.</t>
  </si>
  <si>
    <t>Consorcio Eléctrico Villacurí S.A.C.</t>
  </si>
  <si>
    <t>Empresa de Interés Local Hidroeléctrica S.A. de Chacas</t>
  </si>
  <si>
    <t>Enel Distribución Perú S.A.A.</t>
  </si>
  <si>
    <t>Luz del Sur S.A.</t>
  </si>
  <si>
    <t>Proyecto Especial Chavimochic</t>
  </si>
  <si>
    <t>Sociedad Eléctrica del Sur Oeste S.A.</t>
  </si>
  <si>
    <t>Agroaurora S.A.C.</t>
  </si>
  <si>
    <t>Hidrandina S.A.</t>
  </si>
  <si>
    <t>Bioenergía del Chira S.A.</t>
  </si>
  <si>
    <t>Central Hidroeléctrica de Langui S.A.</t>
  </si>
  <si>
    <t>Compañia Hidroeléctrica Tingo S.A.</t>
  </si>
  <si>
    <t>E.A.W. Muller S.A.</t>
  </si>
  <si>
    <t>Empresa de Generación Eléctrica Rio Baños S.A.C.</t>
  </si>
  <si>
    <t>Enel Generación Perú S.A.A.</t>
  </si>
  <si>
    <t>Enel Generación Piura S.A.</t>
  </si>
  <si>
    <t>ENGIE EnergÍa Perú S.A.</t>
  </si>
  <si>
    <t>Fénix Power Perú S.A.</t>
  </si>
  <si>
    <t>GTS Majes S.A.C.</t>
  </si>
  <si>
    <t>GTS Repartición S.A.C.</t>
  </si>
  <si>
    <t>Hidroeléctrica Santa Cruz S.A.C.</t>
  </si>
  <si>
    <t xml:space="preserve">Infraestructuras y Energías del Perú S.A.C. </t>
  </si>
  <si>
    <t>Kallpa Generación S.A.</t>
  </si>
  <si>
    <t>Panamericana Solar S.A.C.</t>
  </si>
  <si>
    <t>Parque Eolico Marcona S.A.C.</t>
  </si>
  <si>
    <t>Parque Eolico Tres Hermanas S.A.C.</t>
  </si>
  <si>
    <t>Planta de Reserva Fría de Generación Éten S.A.</t>
  </si>
  <si>
    <t>Samay I S.A.</t>
  </si>
  <si>
    <t>SDF Energía S.A.C.</t>
  </si>
  <si>
    <t>Shougang Generación Eléctrica S.A.A.</t>
  </si>
  <si>
    <t>Sindicato Energético S.A.</t>
  </si>
  <si>
    <t>Tacna Solar S.A.C.</t>
  </si>
  <si>
    <t>Termochilca S.A.</t>
  </si>
  <si>
    <t>Termoselva S.R.L.</t>
  </si>
  <si>
    <t>Aguas y Energía Perú S.A. (1)</t>
  </si>
  <si>
    <t>Cerro del Aguila S.A. (2) (3)</t>
  </si>
  <si>
    <t>Duke Energy Egenor S en C por A (4)</t>
  </si>
  <si>
    <t>Empresa Concesionaria Energía Limpia S.A.C. (6)</t>
  </si>
  <si>
    <t>Empresa Eléctrica Agua Azul S.A. (8)</t>
  </si>
  <si>
    <t>ENEL Green Power Perú S.A. (7)</t>
  </si>
  <si>
    <t>Hidroeléctrica Marañon S.R.L. (9)</t>
  </si>
  <si>
    <t>Huaura Power Group S.A. (10)</t>
  </si>
  <si>
    <t>Orazul Energy Egenor S en C por A. (5)</t>
  </si>
  <si>
    <t>Orazul Energy Perú S.A. (5)</t>
  </si>
  <si>
    <t>Petramas S.A.C. (6)</t>
  </si>
  <si>
    <t>-</t>
  </si>
  <si>
    <t>(1)</t>
  </si>
  <si>
    <t>La central C.H. Pías de la empresa Aguas y energías Perú S.A. pasa formar parte de la empresa Consorcio Minero Horizonte (autoproductora) a partir del 01.06.2017.</t>
  </si>
  <si>
    <t>(2)</t>
  </si>
  <si>
    <t>La empresa Cerro del Aguila S.A. abosorve a la empresa Kallpa Generacion S.A. el 16.08.2017</t>
  </si>
  <si>
    <t>(3)</t>
  </si>
  <si>
    <t>(4)</t>
  </si>
  <si>
    <t>La empresa Duke Energy Egenor S en C por A. cambia de Razón Social a Orazul Energy Egenor S en C por A el 02/02/2017 .</t>
  </si>
  <si>
    <t>(5)</t>
  </si>
  <si>
    <t>La empresa Orazul Energy Egenor S. en C. por A. absorbe a la empresa Orazul Energy Perú S.A. el 17.08.2017</t>
  </si>
  <si>
    <t>(6)</t>
  </si>
  <si>
    <t>La empresa Petramas S.A.C. absorbe a la Empresa Concesionaria Energía Limpia S.A.C. el 10/07/2017</t>
  </si>
  <si>
    <t>(7)</t>
  </si>
  <si>
    <t>La empresa ENEL Green Power Perú S.A. inicia sus operaciones de la central solar Rubí.</t>
  </si>
  <si>
    <t>(8)</t>
  </si>
  <si>
    <t>la empresa Agua Azul S.A. incia la operacion de la C.H. Potrero el 29.04.2017.</t>
  </si>
  <si>
    <t>(9)</t>
  </si>
  <si>
    <t>La empresa Hidroelectrica Marañon S.R.L. inicia la operacion de la  C.H. Marañon el 23.06.2017.</t>
  </si>
  <si>
    <t>(10)</t>
  </si>
  <si>
    <t>La empresa Huaura Power Group S.A.  Inicia la operación de la C.H. Yarucaya el 17.08.2017.</t>
  </si>
  <si>
    <t>(*)</t>
  </si>
  <si>
    <t xml:space="preserve">Sólo empresas cuya actividad principal es la generación de energía eléctrica e informan a la DGE al mes de diciembre 2017. </t>
  </si>
  <si>
    <t>La empresa Cerro del Aguila S.A. cambia de razon social a Kallpa Generacion S.A. el 28.09.2017</t>
  </si>
  <si>
    <t>9.4.    PARTICIPACIÓN DE LAS EMPRESAS* DISTRIBUIDORAS** EN EL MERCADO ELÉCTRICO</t>
  </si>
  <si>
    <t>c. Total participación de empresas* distribuidoras** a diciembre del 2017</t>
  </si>
  <si>
    <t>(*) Sólo empresas que informan a la DGE a diciembre 2017. Incluye valores estimados basados en la información declarada mensualmente a la Dirección General de Electricidad por facturación por energía.</t>
  </si>
  <si>
    <t>Número de clientes  2017</t>
  </si>
  <si>
    <t>Venta de energía  2017  (GWh)</t>
  </si>
  <si>
    <t>Facturación total  2017</t>
  </si>
  <si>
    <t>Empresa de Distribución y Comercialización de Electricidad San Ramon S.A.</t>
  </si>
  <si>
    <t>Número de clientes  201</t>
  </si>
  <si>
    <t>Venta de energía  2017 (GWh)</t>
  </si>
  <si>
    <t>Egepsa S.A.</t>
  </si>
  <si>
    <t>GRÁFICO 2017</t>
  </si>
  <si>
    <t>Compañía Transmisora Norperuana S.R.L.</t>
  </si>
  <si>
    <t>Conelsur LT S.A.C.</t>
  </si>
  <si>
    <t>Empresa de Transmision Aymaraes S.A.C.</t>
  </si>
  <si>
    <t>Empresa de Trasmisión Guadalupe S.A.C.</t>
  </si>
  <si>
    <t>A.- Empresas privadas a diciembre del 2017</t>
  </si>
  <si>
    <t>ABY Transmisión Sur S.A.</t>
  </si>
  <si>
    <t>(*) Sólo empresas que informan a la DGE a diciembre 2017</t>
  </si>
  <si>
    <t>(**) Consolidado basado en la información declarada mensualmente a la Dirección General de Electricidad (aportes y facturación por energía) a diciembre 2017</t>
  </si>
  <si>
    <t>ATN S.A.</t>
  </si>
  <si>
    <t>Concesionaria Línea de Transmisión CCNCM S.A.C.</t>
  </si>
</sst>
</file>

<file path=xl/styles.xml><?xml version="1.0" encoding="utf-8"?>
<styleSheet xmlns="http://schemas.openxmlformats.org/spreadsheetml/2006/main">
  <numFmts count="7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$&quot;#,##0;&quot;$&quot;\-#,##0"/>
    <numFmt numFmtId="193" formatCode="&quot;$&quot;#,##0;[Red]&quot;$&quot;\-#,##0"/>
    <numFmt numFmtId="194" formatCode="&quot;$&quot;#,##0.00;&quot;$&quot;\-#,##0.00"/>
    <numFmt numFmtId="195" formatCode="&quot;$&quot;#,##0.00;[Red]&quot;$&quot;\-#,##0.00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%"/>
    <numFmt numFmtId="203" formatCode="_ * #,##0_ ;_ * \-#,##0_ ;_ * &quot;-&quot;??_ ;_ @_ "/>
    <numFmt numFmtId="204" formatCode="#,##0.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0.000%"/>
    <numFmt numFmtId="211" formatCode="0.0000%"/>
    <numFmt numFmtId="212" formatCode="0.00000%"/>
    <numFmt numFmtId="213" formatCode="#\ ###\ ##0.00"/>
    <numFmt numFmtId="214" formatCode="#,##0.000"/>
    <numFmt numFmtId="215" formatCode="#\ ##0"/>
    <numFmt numFmtId="216" formatCode="###0"/>
    <numFmt numFmtId="217" formatCode="_-* #,##0_-;\-* #,##0_-;_-* &quot;-&quot;??_-;_-@_-"/>
    <numFmt numFmtId="218" formatCode="\-"/>
    <numFmt numFmtId="219" formatCode="#\ ###\ ##0"/>
    <numFmt numFmtId="220" formatCode="[$-280A]dddd\,\ dd&quot; de &quot;mmmm&quot; de &quot;yyyy"/>
    <numFmt numFmtId="221" formatCode="[$-280A]hh:mm:ss\ AM/PM"/>
    <numFmt numFmtId="222" formatCode="0.00000000"/>
    <numFmt numFmtId="223" formatCode="0.000000%"/>
    <numFmt numFmtId="224" formatCode="0.0000000%"/>
    <numFmt numFmtId="225" formatCode="#\ ##0.00"/>
  </numFmts>
  <fonts count="9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3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name val="Arial Narrow"/>
      <family val="2"/>
    </font>
    <font>
      <b/>
      <vertAlign val="superscript"/>
      <sz val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color indexed="8"/>
      <name val="Arial"/>
      <family val="2"/>
    </font>
    <font>
      <sz val="15.75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sz val="2.5"/>
      <color indexed="8"/>
      <name val="Arial"/>
      <family val="2"/>
    </font>
    <font>
      <sz val="2.25"/>
      <color indexed="8"/>
      <name val="Arial"/>
      <family val="2"/>
    </font>
    <font>
      <sz val="2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4"/>
      <color indexed="2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23"/>
      <name val="Arial"/>
      <family val="2"/>
    </font>
    <font>
      <b/>
      <sz val="15.75"/>
      <color indexed="8"/>
      <name val="Arial"/>
      <family val="2"/>
    </font>
    <font>
      <b/>
      <sz val="8.45"/>
      <color indexed="8"/>
      <name val="Arial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9"/>
      <name val="Calibri"/>
      <family val="2"/>
    </font>
    <font>
      <b/>
      <sz val="9.75"/>
      <color indexed="8"/>
      <name val="Arial"/>
      <family val="2"/>
    </font>
    <font>
      <b/>
      <sz val="11.5"/>
      <color indexed="8"/>
      <name val="Arial"/>
      <family val="2"/>
    </font>
    <font>
      <b/>
      <sz val="10.5"/>
      <color indexed="9"/>
      <name val="Arial"/>
      <family val="2"/>
    </font>
    <font>
      <sz val="1.75"/>
      <color indexed="8"/>
      <name val="Arial"/>
      <family val="2"/>
    </font>
    <font>
      <b/>
      <sz val="2.25"/>
      <color indexed="9"/>
      <name val="Arial"/>
      <family val="2"/>
    </font>
    <font>
      <sz val="5.7"/>
      <color indexed="8"/>
      <name val="Arial"/>
      <family val="2"/>
    </font>
    <font>
      <b/>
      <sz val="10"/>
      <color indexed="8"/>
      <name val="+mn-ea"/>
      <family val="0"/>
    </font>
    <font>
      <b/>
      <sz val="11.2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4"/>
      <color theme="0" tint="-0.4999699890613556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 tint="-0.4999699890613556"/>
      <name val="Arial"/>
      <family val="2"/>
    </font>
    <font>
      <b/>
      <sz val="11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808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 style="hair"/>
      <top>
        <color indexed="63"/>
      </top>
      <bottom style="medium">
        <color theme="1"/>
      </bottom>
    </border>
    <border>
      <left>
        <color indexed="63"/>
      </left>
      <right style="thin"/>
      <top>
        <color indexed="63"/>
      </top>
      <bottom style="medium">
        <color theme="1"/>
      </bottom>
    </border>
    <border>
      <left>
        <color indexed="63"/>
      </left>
      <right style="hair"/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medium">
        <color theme="1"/>
      </top>
      <bottom style="hair"/>
    </border>
    <border>
      <left>
        <color indexed="63"/>
      </left>
      <right>
        <color indexed="63"/>
      </right>
      <top style="medium">
        <color theme="1"/>
      </top>
      <bottom style="hair"/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theme="1"/>
      </top>
      <bottom style="hair"/>
    </border>
    <border>
      <left>
        <color indexed="63"/>
      </left>
      <right style="medium">
        <color theme="1"/>
      </right>
      <top style="medium">
        <color theme="1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double"/>
      <bottom style="medium"/>
    </border>
    <border>
      <left style="hair"/>
      <right style="thin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8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0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1" fillId="4" borderId="0" applyNumberFormat="0" applyBorder="0" applyAlignment="0" applyProtection="0"/>
    <xf numFmtId="0" fontId="47" fillId="17" borderId="1" applyNumberFormat="0" applyAlignment="0" applyProtection="0"/>
    <xf numFmtId="0" fontId="82" fillId="1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14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3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17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88" fillId="0" borderId="9" applyNumberFormat="0" applyFill="0" applyAlignment="0" applyProtection="0"/>
  </cellStyleXfs>
  <cellXfs count="4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202" fontId="6" fillId="0" borderId="0" xfId="58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03" fontId="0" fillId="0" borderId="0" xfId="48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9" fontId="0" fillId="0" borderId="0" xfId="58" applyFill="1" applyAlignment="1">
      <alignment/>
    </xf>
    <xf numFmtId="4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85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0" fillId="17" borderId="0" xfId="0" applyFill="1" applyAlignment="1">
      <alignment/>
    </xf>
    <xf numFmtId="3" fontId="0" fillId="0" borderId="0" xfId="0" applyNumberFormat="1" applyAlignment="1">
      <alignment/>
    </xf>
    <xf numFmtId="9" fontId="0" fillId="0" borderId="0" xfId="58" applyFont="1" applyAlignment="1">
      <alignment horizontal="left"/>
    </xf>
    <xf numFmtId="0" fontId="28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0" fillId="26" borderId="0" xfId="0" applyFill="1" applyAlignment="1">
      <alignment/>
    </xf>
    <xf numFmtId="4" fontId="18" fillId="26" borderId="0" xfId="0" applyNumberFormat="1" applyFont="1" applyFill="1" applyBorder="1" applyAlignment="1">
      <alignment horizontal="right"/>
    </xf>
    <xf numFmtId="0" fontId="0" fillId="26" borderId="0" xfId="0" applyFill="1" applyBorder="1" applyAlignment="1">
      <alignment/>
    </xf>
    <xf numFmtId="4" fontId="0" fillId="26" borderId="0" xfId="0" applyNumberFormat="1" applyFill="1" applyAlignment="1">
      <alignment/>
    </xf>
    <xf numFmtId="0" fontId="1" fillId="26" borderId="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202" fontId="6" fillId="26" borderId="0" xfId="59" applyNumberFormat="1" applyFont="1" applyFill="1" applyBorder="1" applyAlignment="1">
      <alignment horizontal="center"/>
    </xf>
    <xf numFmtId="0" fontId="19" fillId="26" borderId="0" xfId="0" applyFont="1" applyFill="1" applyBorder="1" applyAlignment="1">
      <alignment/>
    </xf>
    <xf numFmtId="3" fontId="3" fillId="26" borderId="10" xfId="0" applyNumberFormat="1" applyFont="1" applyFill="1" applyBorder="1" applyAlignment="1">
      <alignment vertical="center"/>
    </xf>
    <xf numFmtId="202" fontId="6" fillId="26" borderId="11" xfId="59" applyNumberFormat="1" applyFont="1" applyFill="1" applyBorder="1" applyAlignment="1">
      <alignment horizontal="center" vertical="center"/>
    </xf>
    <xf numFmtId="4" fontId="3" fillId="26" borderId="10" xfId="0" applyNumberFormat="1" applyFont="1" applyFill="1" applyBorder="1" applyAlignment="1">
      <alignment vertical="center"/>
    </xf>
    <xf numFmtId="202" fontId="6" fillId="26" borderId="12" xfId="59" applyNumberFormat="1" applyFont="1" applyFill="1" applyBorder="1" applyAlignment="1">
      <alignment horizontal="center" vertical="center"/>
    </xf>
    <xf numFmtId="0" fontId="1" fillId="26" borderId="0" xfId="0" applyFont="1" applyFill="1" applyAlignment="1">
      <alignment/>
    </xf>
    <xf numFmtId="3" fontId="0" fillId="26" borderId="0" xfId="0" applyNumberFormat="1" applyFill="1" applyBorder="1" applyAlignment="1">
      <alignment/>
    </xf>
    <xf numFmtId="0" fontId="2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Alignment="1">
      <alignment horizontal="right"/>
    </xf>
    <xf numFmtId="0" fontId="4" fillId="26" borderId="0" xfId="0" applyFont="1" applyFill="1" applyAlignment="1">
      <alignment/>
    </xf>
    <xf numFmtId="0" fontId="2" fillId="26" borderId="0" xfId="0" applyFont="1" applyFill="1" applyAlignment="1">
      <alignment horizontal="left"/>
    </xf>
    <xf numFmtId="0" fontId="2" fillId="26" borderId="0" xfId="0" applyFont="1" applyFill="1" applyAlignment="1">
      <alignment/>
    </xf>
    <xf numFmtId="0" fontId="3" fillId="26" borderId="0" xfId="0" applyFont="1" applyFill="1" applyAlignment="1">
      <alignment horizontal="center"/>
    </xf>
    <xf numFmtId="1" fontId="0" fillId="26" borderId="0" xfId="0" applyNumberFormat="1" applyFill="1" applyAlignment="1">
      <alignment/>
    </xf>
    <xf numFmtId="0" fontId="0" fillId="26" borderId="13" xfId="0" applyFill="1" applyBorder="1" applyAlignment="1">
      <alignment/>
    </xf>
    <xf numFmtId="4" fontId="18" fillId="26" borderId="13" xfId="0" applyNumberFormat="1" applyFont="1" applyFill="1" applyBorder="1" applyAlignment="1">
      <alignment horizontal="right"/>
    </xf>
    <xf numFmtId="0" fontId="12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25" fillId="26" borderId="0" xfId="0" applyFont="1" applyFill="1" applyAlignment="1">
      <alignment/>
    </xf>
    <xf numFmtId="0" fontId="12" fillId="26" borderId="0" xfId="0" applyFont="1" applyFill="1" applyAlignment="1">
      <alignment horizontal="left"/>
    </xf>
    <xf numFmtId="0" fontId="12" fillId="26" borderId="0" xfId="0" applyFont="1" applyFill="1" applyAlignment="1">
      <alignment horizontal="center"/>
    </xf>
    <xf numFmtId="0" fontId="0" fillId="26" borderId="14" xfId="0" applyFill="1" applyBorder="1" applyAlignment="1">
      <alignment/>
    </xf>
    <xf numFmtId="0" fontId="1" fillId="26" borderId="14" xfId="0" applyFont="1" applyFill="1" applyBorder="1" applyAlignment="1">
      <alignment/>
    </xf>
    <xf numFmtId="0" fontId="31" fillId="26" borderId="0" xfId="0" applyFont="1" applyFill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/>
    </xf>
    <xf numFmtId="4" fontId="89" fillId="0" borderId="0" xfId="0" applyNumberFormat="1" applyFont="1" applyAlignment="1">
      <alignment/>
    </xf>
    <xf numFmtId="9" fontId="89" fillId="0" borderId="0" xfId="59" applyFont="1" applyBorder="1" applyAlignment="1">
      <alignment/>
    </xf>
    <xf numFmtId="4" fontId="89" fillId="0" borderId="0" xfId="0" applyNumberFormat="1" applyFont="1" applyBorder="1" applyAlignment="1">
      <alignment/>
    </xf>
    <xf numFmtId="9" fontId="89" fillId="0" borderId="0" xfId="59" applyFont="1" applyBorder="1" applyAlignment="1">
      <alignment horizontal="right"/>
    </xf>
    <xf numFmtId="4" fontId="89" fillId="0" borderId="0" xfId="0" applyNumberFormat="1" applyFont="1" applyBorder="1" applyAlignment="1">
      <alignment horizontal="right"/>
    </xf>
    <xf numFmtId="202" fontId="89" fillId="0" borderId="0" xfId="0" applyNumberFormat="1" applyFont="1" applyBorder="1" applyAlignment="1">
      <alignment/>
    </xf>
    <xf numFmtId="9" fontId="89" fillId="0" borderId="0" xfId="0" applyNumberFormat="1" applyFont="1" applyBorder="1" applyAlignment="1">
      <alignment/>
    </xf>
    <xf numFmtId="9" fontId="89" fillId="0" borderId="0" xfId="58" applyFont="1" applyAlignment="1">
      <alignment horizontal="left"/>
    </xf>
    <xf numFmtId="0" fontId="89" fillId="0" borderId="0" xfId="0" applyFont="1" applyAlignment="1">
      <alignment horizontal="left"/>
    </xf>
    <xf numFmtId="1" fontId="89" fillId="0" borderId="0" xfId="0" applyNumberFormat="1" applyFont="1" applyBorder="1" applyAlignment="1">
      <alignment/>
    </xf>
    <xf numFmtId="0" fontId="89" fillId="0" borderId="0" xfId="0" applyFont="1" applyFill="1" applyBorder="1" applyAlignment="1">
      <alignment/>
    </xf>
    <xf numFmtId="1" fontId="89" fillId="0" borderId="0" xfId="0" applyNumberFormat="1" applyFont="1" applyAlignment="1">
      <alignment/>
    </xf>
    <xf numFmtId="0" fontId="89" fillId="0" borderId="0" xfId="0" applyFont="1" applyBorder="1" applyAlignment="1">
      <alignment horizontal="center"/>
    </xf>
    <xf numFmtId="0" fontId="89" fillId="0" borderId="15" xfId="0" applyFont="1" applyBorder="1" applyAlignment="1">
      <alignment/>
    </xf>
    <xf numFmtId="0" fontId="89" fillId="0" borderId="16" xfId="0" applyFont="1" applyBorder="1" applyAlignment="1">
      <alignment/>
    </xf>
    <xf numFmtId="0" fontId="89" fillId="0" borderId="17" xfId="0" applyFont="1" applyBorder="1" applyAlignment="1">
      <alignment/>
    </xf>
    <xf numFmtId="0" fontId="89" fillId="0" borderId="18" xfId="0" applyFont="1" applyBorder="1" applyAlignment="1">
      <alignment/>
    </xf>
    <xf numFmtId="0" fontId="89" fillId="0" borderId="19" xfId="0" applyFont="1" applyBorder="1" applyAlignment="1">
      <alignment/>
    </xf>
    <xf numFmtId="0" fontId="89" fillId="17" borderId="0" xfId="0" applyFont="1" applyFill="1" applyAlignment="1">
      <alignment/>
    </xf>
    <xf numFmtId="3" fontId="0" fillId="26" borderId="20" xfId="0" applyNumberFormat="1" applyFill="1" applyBorder="1" applyAlignment="1">
      <alignment horizontal="right"/>
    </xf>
    <xf numFmtId="4" fontId="0" fillId="26" borderId="20" xfId="0" applyNumberFormat="1" applyFill="1" applyBorder="1" applyAlignment="1">
      <alignment horizontal="right"/>
    </xf>
    <xf numFmtId="0" fontId="0" fillId="26" borderId="20" xfId="0" applyFill="1" applyBorder="1" applyAlignment="1">
      <alignment horizontal="right"/>
    </xf>
    <xf numFmtId="4" fontId="3" fillId="26" borderId="20" xfId="0" applyNumberFormat="1" applyFont="1" applyFill="1" applyBorder="1" applyAlignment="1">
      <alignment horizontal="right"/>
    </xf>
    <xf numFmtId="9" fontId="6" fillId="26" borderId="21" xfId="58" applyFont="1" applyFill="1" applyBorder="1" applyAlignment="1">
      <alignment horizontal="right"/>
    </xf>
    <xf numFmtId="0" fontId="1" fillId="26" borderId="22" xfId="0" applyFont="1" applyFill="1" applyBorder="1" applyAlignment="1">
      <alignment/>
    </xf>
    <xf numFmtId="0" fontId="0" fillId="26" borderId="0" xfId="0" applyFill="1" applyBorder="1" applyAlignment="1">
      <alignment horizontal="right"/>
    </xf>
    <xf numFmtId="4" fontId="3" fillId="26" borderId="0" xfId="0" applyNumberFormat="1" applyFont="1" applyFill="1" applyBorder="1" applyAlignment="1">
      <alignment horizontal="right"/>
    </xf>
    <xf numFmtId="9" fontId="6" fillId="26" borderId="13" xfId="58" applyFont="1" applyFill="1" applyBorder="1" applyAlignment="1">
      <alignment horizontal="right"/>
    </xf>
    <xf numFmtId="4" fontId="0" fillId="26" borderId="23" xfId="0" applyNumberFormat="1" applyFill="1" applyBorder="1" applyAlignment="1">
      <alignment horizontal="right"/>
    </xf>
    <xf numFmtId="4" fontId="0" fillId="26" borderId="24" xfId="0" applyNumberFormat="1" applyFill="1" applyBorder="1" applyAlignment="1">
      <alignment horizontal="right"/>
    </xf>
    <xf numFmtId="3" fontId="0" fillId="26" borderId="25" xfId="0" applyNumberFormat="1" applyFill="1" applyBorder="1" applyAlignment="1">
      <alignment horizontal="right"/>
    </xf>
    <xf numFmtId="4" fontId="0" fillId="26" borderId="25" xfId="0" applyNumberFormat="1" applyFill="1" applyBorder="1" applyAlignment="1">
      <alignment horizontal="right"/>
    </xf>
    <xf numFmtId="9" fontId="0" fillId="26" borderId="26" xfId="58" applyFont="1" applyFill="1" applyBorder="1" applyAlignment="1">
      <alignment horizontal="right"/>
    </xf>
    <xf numFmtId="9" fontId="0" fillId="26" borderId="27" xfId="58" applyFont="1" applyFill="1" applyBorder="1" applyAlignment="1">
      <alignment horizontal="right"/>
    </xf>
    <xf numFmtId="4" fontId="3" fillId="26" borderId="28" xfId="0" applyNumberFormat="1" applyFont="1" applyFill="1" applyBorder="1" applyAlignment="1">
      <alignment horizontal="right"/>
    </xf>
    <xf numFmtId="9" fontId="6" fillId="26" borderId="29" xfId="58" applyFont="1" applyFill="1" applyBorder="1" applyAlignment="1">
      <alignment horizontal="right"/>
    </xf>
    <xf numFmtId="0" fontId="0" fillId="26" borderId="29" xfId="0" applyFill="1" applyBorder="1" applyAlignment="1">
      <alignment horizontal="right"/>
    </xf>
    <xf numFmtId="4" fontId="3" fillId="26" borderId="29" xfId="0" applyNumberFormat="1" applyFont="1" applyFill="1" applyBorder="1" applyAlignment="1">
      <alignment horizontal="right"/>
    </xf>
    <xf numFmtId="9" fontId="6" fillId="26" borderId="30" xfId="58" applyFont="1" applyFill="1" applyBorder="1" applyAlignment="1">
      <alignment horizontal="right"/>
    </xf>
    <xf numFmtId="0" fontId="0" fillId="26" borderId="31" xfId="0" applyFill="1" applyBorder="1" applyAlignment="1">
      <alignment/>
    </xf>
    <xf numFmtId="0" fontId="0" fillId="26" borderId="28" xfId="0" applyFill="1" applyBorder="1" applyAlignment="1">
      <alignment horizontal="right"/>
    </xf>
    <xf numFmtId="0" fontId="1" fillId="26" borderId="22" xfId="0" applyFont="1" applyFill="1" applyBorder="1" applyAlignment="1">
      <alignment horizontal="center"/>
    </xf>
    <xf numFmtId="4" fontId="2" fillId="26" borderId="29" xfId="0" applyNumberFormat="1" applyFont="1" applyFill="1" applyBorder="1" applyAlignment="1">
      <alignment horizontal="right"/>
    </xf>
    <xf numFmtId="0" fontId="0" fillId="26" borderId="32" xfId="0" applyFill="1" applyBorder="1" applyAlignment="1">
      <alignment/>
    </xf>
    <xf numFmtId="0" fontId="0" fillId="26" borderId="33" xfId="0" applyFill="1" applyBorder="1" applyAlignment="1">
      <alignment horizontal="right"/>
    </xf>
    <xf numFmtId="1" fontId="89" fillId="0" borderId="15" xfId="0" applyNumberFormat="1" applyFont="1" applyBorder="1" applyAlignment="1">
      <alignment/>
    </xf>
    <xf numFmtId="1" fontId="89" fillId="0" borderId="16" xfId="0" applyNumberFormat="1" applyFont="1" applyBorder="1" applyAlignment="1">
      <alignment/>
    </xf>
    <xf numFmtId="9" fontId="89" fillId="0" borderId="17" xfId="58" applyFont="1" applyBorder="1" applyAlignment="1">
      <alignment horizontal="center"/>
    </xf>
    <xf numFmtId="1" fontId="89" fillId="0" borderId="34" xfId="0" applyNumberFormat="1" applyFont="1" applyBorder="1" applyAlignment="1">
      <alignment/>
    </xf>
    <xf numFmtId="9" fontId="89" fillId="0" borderId="18" xfId="58" applyFont="1" applyBorder="1" applyAlignment="1">
      <alignment horizontal="center"/>
    </xf>
    <xf numFmtId="1" fontId="89" fillId="0" borderId="35" xfId="0" applyNumberFormat="1" applyFont="1" applyBorder="1" applyAlignment="1">
      <alignment/>
    </xf>
    <xf numFmtId="1" fontId="89" fillId="0" borderId="19" xfId="0" applyNumberFormat="1" applyFont="1" applyBorder="1" applyAlignment="1">
      <alignment/>
    </xf>
    <xf numFmtId="9" fontId="89" fillId="0" borderId="36" xfId="58" applyFont="1" applyBorder="1" applyAlignment="1">
      <alignment horizontal="center"/>
    </xf>
    <xf numFmtId="0" fontId="90" fillId="0" borderId="15" xfId="0" applyFont="1" applyBorder="1" applyAlignment="1">
      <alignment/>
    </xf>
    <xf numFmtId="0" fontId="89" fillId="0" borderId="34" xfId="0" applyFont="1" applyBorder="1" applyAlignment="1">
      <alignment/>
    </xf>
    <xf numFmtId="0" fontId="89" fillId="0" borderId="35" xfId="0" applyFont="1" applyBorder="1" applyAlignment="1">
      <alignment/>
    </xf>
    <xf numFmtId="4" fontId="89" fillId="0" borderId="19" xfId="0" applyNumberFormat="1" applyFont="1" applyBorder="1" applyAlignment="1">
      <alignment/>
    </xf>
    <xf numFmtId="4" fontId="89" fillId="0" borderId="36" xfId="0" applyNumberFormat="1" applyFont="1" applyBorder="1" applyAlignment="1">
      <alignment/>
    </xf>
    <xf numFmtId="0" fontId="89" fillId="0" borderId="37" xfId="0" applyFont="1" applyBorder="1" applyAlignment="1">
      <alignment/>
    </xf>
    <xf numFmtId="0" fontId="89" fillId="0" borderId="38" xfId="0" applyFont="1" applyBorder="1" applyAlignment="1">
      <alignment/>
    </xf>
    <xf numFmtId="9" fontId="89" fillId="0" borderId="18" xfId="58" applyFont="1" applyBorder="1" applyAlignment="1">
      <alignment/>
    </xf>
    <xf numFmtId="9" fontId="89" fillId="0" borderId="36" xfId="58" applyFont="1" applyBorder="1" applyAlignment="1">
      <alignment/>
    </xf>
    <xf numFmtId="0" fontId="89" fillId="17" borderId="0" xfId="0" applyFont="1" applyFill="1" applyBorder="1" applyAlignment="1">
      <alignment/>
    </xf>
    <xf numFmtId="3" fontId="89" fillId="17" borderId="0" xfId="0" applyNumberFormat="1" applyFont="1" applyFill="1" applyBorder="1" applyAlignment="1">
      <alignment/>
    </xf>
    <xf numFmtId="9" fontId="89" fillId="17" borderId="0" xfId="59" applyFont="1" applyFill="1" applyBorder="1" applyAlignment="1">
      <alignment/>
    </xf>
    <xf numFmtId="0" fontId="9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89" fillId="17" borderId="34" xfId="0" applyFont="1" applyFill="1" applyBorder="1" applyAlignment="1">
      <alignment/>
    </xf>
    <xf numFmtId="0" fontId="0" fillId="0" borderId="18" xfId="0" applyFont="1" applyBorder="1" applyAlignment="1">
      <alignment/>
    </xf>
    <xf numFmtId="0" fontId="89" fillId="17" borderId="35" xfId="0" applyFont="1" applyFill="1" applyBorder="1" applyAlignment="1">
      <alignment/>
    </xf>
    <xf numFmtId="3" fontId="89" fillId="17" borderId="19" xfId="0" applyNumberFormat="1" applyFont="1" applyFill="1" applyBorder="1" applyAlignment="1">
      <alignment/>
    </xf>
    <xf numFmtId="0" fontId="89" fillId="17" borderId="19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26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2" fillId="26" borderId="39" xfId="0" applyFont="1" applyFill="1" applyBorder="1" applyAlignment="1">
      <alignment horizontal="center" vertical="center"/>
    </xf>
    <xf numFmtId="213" fontId="93" fillId="26" borderId="40" xfId="0" applyNumberFormat="1" applyFont="1" applyFill="1" applyBorder="1" applyAlignment="1">
      <alignment vertical="center"/>
    </xf>
    <xf numFmtId="202" fontId="94" fillId="26" borderId="40" xfId="58" applyNumberFormat="1" applyFont="1" applyFill="1" applyBorder="1" applyAlignment="1">
      <alignment horizontal="center" vertical="center"/>
    </xf>
    <xf numFmtId="213" fontId="93" fillId="26" borderId="0" xfId="0" applyNumberFormat="1" applyFont="1" applyFill="1" applyBorder="1" applyAlignment="1">
      <alignment vertical="center"/>
    </xf>
    <xf numFmtId="213" fontId="95" fillId="26" borderId="0" xfId="0" applyNumberFormat="1" applyFont="1" applyFill="1" applyBorder="1" applyAlignment="1">
      <alignment vertical="center"/>
    </xf>
    <xf numFmtId="202" fontId="94" fillId="26" borderId="29" xfId="58" applyNumberFormat="1" applyFont="1" applyFill="1" applyBorder="1" applyAlignment="1">
      <alignment horizontal="center" vertical="center"/>
    </xf>
    <xf numFmtId="213" fontId="93" fillId="26" borderId="22" xfId="0" applyNumberFormat="1" applyFont="1" applyFill="1" applyBorder="1" applyAlignment="1">
      <alignment vertical="center"/>
    </xf>
    <xf numFmtId="10" fontId="94" fillId="26" borderId="40" xfId="58" applyNumberFormat="1" applyFont="1" applyFill="1" applyBorder="1" applyAlignment="1">
      <alignment horizontal="center" vertical="center"/>
    </xf>
    <xf numFmtId="213" fontId="95" fillId="26" borderId="40" xfId="0" applyNumberFormat="1" applyFont="1" applyFill="1" applyBorder="1" applyAlignment="1">
      <alignment vertical="center"/>
    </xf>
    <xf numFmtId="10" fontId="94" fillId="26" borderId="29" xfId="58" applyNumberFormat="1" applyFont="1" applyFill="1" applyBorder="1" applyAlignment="1">
      <alignment horizontal="center" vertical="center"/>
    </xf>
    <xf numFmtId="213" fontId="93" fillId="26" borderId="25" xfId="0" applyNumberFormat="1" applyFont="1" applyFill="1" applyBorder="1" applyAlignment="1">
      <alignment vertical="center"/>
    </xf>
    <xf numFmtId="202" fontId="94" fillId="26" borderId="41" xfId="58" applyNumberFormat="1" applyFont="1" applyFill="1" applyBorder="1" applyAlignment="1">
      <alignment horizontal="center" vertical="center"/>
    </xf>
    <xf numFmtId="9" fontId="0" fillId="26" borderId="0" xfId="58" applyFont="1" applyFill="1" applyAlignment="1">
      <alignment vertical="center"/>
    </xf>
    <xf numFmtId="9" fontId="0" fillId="0" borderId="0" xfId="58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92" fillId="26" borderId="1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93" fillId="26" borderId="29" xfId="0" applyFont="1" applyFill="1" applyBorder="1" applyAlignment="1">
      <alignment vertical="center"/>
    </xf>
    <xf numFmtId="0" fontId="1" fillId="26" borderId="0" xfId="0" applyFont="1" applyFill="1" applyAlignment="1">
      <alignment vertical="center"/>
    </xf>
    <xf numFmtId="0" fontId="96" fillId="26" borderId="42" xfId="0" applyFont="1" applyFill="1" applyBorder="1" applyAlignment="1">
      <alignment horizontal="center" vertical="center"/>
    </xf>
    <xf numFmtId="0" fontId="95" fillId="26" borderId="43" xfId="0" applyFont="1" applyFill="1" applyBorder="1" applyAlignment="1">
      <alignment horizontal="center" vertical="center"/>
    </xf>
    <xf numFmtId="213" fontId="93" fillId="26" borderId="44" xfId="0" applyNumberFormat="1" applyFont="1" applyFill="1" applyBorder="1" applyAlignment="1">
      <alignment vertical="center"/>
    </xf>
    <xf numFmtId="202" fontId="94" fillId="26" borderId="45" xfId="58" applyNumberFormat="1" applyFont="1" applyFill="1" applyBorder="1" applyAlignment="1">
      <alignment horizontal="center" vertical="center"/>
    </xf>
    <xf numFmtId="213" fontId="95" fillId="26" borderId="45" xfId="0" applyNumberFormat="1" applyFont="1" applyFill="1" applyBorder="1" applyAlignment="1">
      <alignment vertical="center"/>
    </xf>
    <xf numFmtId="202" fontId="94" fillId="26" borderId="43" xfId="58" applyNumberFormat="1" applyFont="1" applyFill="1" applyBorder="1" applyAlignment="1">
      <alignment horizontal="center" vertical="center"/>
    </xf>
    <xf numFmtId="213" fontId="93" fillId="26" borderId="42" xfId="0" applyNumberFormat="1" applyFont="1" applyFill="1" applyBorder="1" applyAlignment="1">
      <alignment vertical="center"/>
    </xf>
    <xf numFmtId="10" fontId="94" fillId="26" borderId="43" xfId="58" applyNumberFormat="1" applyFont="1" applyFill="1" applyBorder="1" applyAlignment="1">
      <alignment horizontal="center" vertical="center"/>
    </xf>
    <xf numFmtId="213" fontId="95" fillId="26" borderId="44" xfId="0" applyNumberFormat="1" applyFont="1" applyFill="1" applyBorder="1" applyAlignment="1">
      <alignment vertical="center"/>
    </xf>
    <xf numFmtId="202" fontId="94" fillId="26" borderId="4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2" fillId="26" borderId="0" xfId="0" applyFont="1" applyFill="1" applyBorder="1" applyAlignment="1">
      <alignment horizontal="center" vertical="center"/>
    </xf>
    <xf numFmtId="0" fontId="93" fillId="26" borderId="0" xfId="0" applyFont="1" applyFill="1" applyAlignment="1">
      <alignment vertical="center"/>
    </xf>
    <xf numFmtId="202" fontId="93" fillId="26" borderId="0" xfId="0" applyNumberFormat="1" applyFont="1" applyFill="1" applyAlignment="1">
      <alignment vertical="center"/>
    </xf>
    <xf numFmtId="0" fontId="8" fillId="26" borderId="0" xfId="0" applyFont="1" applyFill="1" applyBorder="1" applyAlignment="1">
      <alignment horizontal="center" vertical="center"/>
    </xf>
    <xf numFmtId="4" fontId="18" fillId="26" borderId="0" xfId="0" applyNumberFormat="1" applyFont="1" applyFill="1" applyBorder="1" applyAlignment="1">
      <alignment horizontal="right" vertical="center"/>
    </xf>
    <xf numFmtId="0" fontId="0" fillId="26" borderId="0" xfId="0" applyFill="1" applyBorder="1" applyAlignment="1">
      <alignment vertical="center"/>
    </xf>
    <xf numFmtId="4" fontId="0" fillId="26" borderId="0" xfId="0" applyNumberFormat="1" applyFill="1" applyAlignment="1">
      <alignment vertical="center"/>
    </xf>
    <xf numFmtId="4" fontId="15" fillId="26" borderId="0" xfId="48" applyNumberFormat="1" applyFont="1" applyFill="1" applyBorder="1" applyAlignment="1">
      <alignment vertical="center"/>
    </xf>
    <xf numFmtId="0" fontId="1" fillId="26" borderId="0" xfId="0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92" fillId="0" borderId="22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4" fontId="95" fillId="26" borderId="46" xfId="0" applyNumberFormat="1" applyFont="1" applyFill="1" applyBorder="1" applyAlignment="1">
      <alignment vertical="center"/>
    </xf>
    <xf numFmtId="4" fontId="93" fillId="26" borderId="47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92" fillId="26" borderId="22" xfId="0" applyFont="1" applyFill="1" applyBorder="1" applyAlignment="1">
      <alignment horizontal="center" vertical="center"/>
    </xf>
    <xf numFmtId="0" fontId="93" fillId="26" borderId="0" xfId="0" applyFont="1" applyFill="1" applyBorder="1" applyAlignment="1">
      <alignment vertical="center" wrapText="1"/>
    </xf>
    <xf numFmtId="213" fontId="93" fillId="26" borderId="48" xfId="0" applyNumberFormat="1" applyFont="1" applyFill="1" applyBorder="1" applyAlignment="1">
      <alignment vertical="center"/>
    </xf>
    <xf numFmtId="213" fontId="93" fillId="26" borderId="49" xfId="0" applyNumberFormat="1" applyFont="1" applyFill="1" applyBorder="1" applyAlignment="1">
      <alignment vertical="center"/>
    </xf>
    <xf numFmtId="4" fontId="95" fillId="26" borderId="50" xfId="0" applyNumberFormat="1" applyFont="1" applyFill="1" applyBorder="1" applyAlignment="1">
      <alignment vertical="center"/>
    </xf>
    <xf numFmtId="10" fontId="94" fillId="26" borderId="51" xfId="58" applyNumberFormat="1" applyFont="1" applyFill="1" applyBorder="1" applyAlignment="1">
      <alignment horizontal="center" vertical="center"/>
    </xf>
    <xf numFmtId="10" fontId="94" fillId="26" borderId="50" xfId="58" applyNumberFormat="1" applyFont="1" applyFill="1" applyBorder="1" applyAlignment="1">
      <alignment horizontal="center" vertical="center"/>
    </xf>
    <xf numFmtId="213" fontId="93" fillId="26" borderId="50" xfId="0" applyNumberFormat="1" applyFont="1" applyFill="1" applyBorder="1" applyAlignment="1">
      <alignment vertical="center"/>
    </xf>
    <xf numFmtId="4" fontId="95" fillId="26" borderId="52" xfId="0" applyNumberFormat="1" applyFont="1" applyFill="1" applyBorder="1" applyAlignment="1">
      <alignment vertical="center"/>
    </xf>
    <xf numFmtId="10" fontId="94" fillId="26" borderId="53" xfId="58" applyNumberFormat="1" applyFont="1" applyFill="1" applyBorder="1" applyAlignment="1">
      <alignment horizontal="center" vertical="center"/>
    </xf>
    <xf numFmtId="43" fontId="93" fillId="26" borderId="14" xfId="0" applyNumberFormat="1" applyFont="1" applyFill="1" applyBorder="1" applyAlignment="1">
      <alignment vertical="center"/>
    </xf>
    <xf numFmtId="202" fontId="94" fillId="26" borderId="53" xfId="58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92" fillId="26" borderId="42" xfId="0" applyFont="1" applyFill="1" applyBorder="1" applyAlignment="1">
      <alignment horizontal="center" vertical="center"/>
    </xf>
    <xf numFmtId="0" fontId="95" fillId="26" borderId="54" xfId="0" applyFont="1" applyFill="1" applyBorder="1" applyAlignment="1">
      <alignment horizontal="center" vertical="center"/>
    </xf>
    <xf numFmtId="4" fontId="96" fillId="26" borderId="54" xfId="0" applyNumberFormat="1" applyFont="1" applyFill="1" applyBorder="1" applyAlignment="1">
      <alignment vertical="center"/>
    </xf>
    <xf numFmtId="202" fontId="94" fillId="26" borderId="44" xfId="58" applyNumberFormat="1" applyFont="1" applyFill="1" applyBorder="1" applyAlignment="1">
      <alignment horizontal="center" vertical="center"/>
    </xf>
    <xf numFmtId="202" fontId="94" fillId="26" borderId="55" xfId="58" applyNumberFormat="1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horizontal="center" vertical="center"/>
    </xf>
    <xf numFmtId="4" fontId="7" fillId="26" borderId="0" xfId="0" applyNumberFormat="1" applyFont="1" applyFill="1" applyBorder="1" applyAlignment="1">
      <alignment vertical="center"/>
    </xf>
    <xf numFmtId="202" fontId="6" fillId="26" borderId="0" xfId="58" applyNumberFormat="1" applyFont="1" applyFill="1" applyBorder="1" applyAlignment="1">
      <alignment horizontal="center" vertical="center"/>
    </xf>
    <xf numFmtId="4" fontId="3" fillId="26" borderId="0" xfId="0" applyNumberFormat="1" applyFont="1" applyFill="1" applyBorder="1" applyAlignment="1">
      <alignment vertical="center"/>
    </xf>
    <xf numFmtId="10" fontId="6" fillId="26" borderId="0" xfId="58" applyNumberFormat="1" applyFont="1" applyFill="1" applyBorder="1" applyAlignment="1">
      <alignment horizontal="center" vertical="center"/>
    </xf>
    <xf numFmtId="9" fontId="6" fillId="26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vertical="center"/>
    </xf>
    <xf numFmtId="4" fontId="97" fillId="0" borderId="0" xfId="0" applyNumberFormat="1" applyFont="1" applyFill="1" applyAlignment="1">
      <alignment vertical="center"/>
    </xf>
    <xf numFmtId="0" fontId="32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4" fontId="0" fillId="26" borderId="0" xfId="0" applyNumberFormat="1" applyFill="1" applyBorder="1" applyAlignment="1">
      <alignment vertical="center"/>
    </xf>
    <xf numFmtId="202" fontId="0" fillId="26" borderId="0" xfId="0" applyNumberFormat="1" applyFill="1" applyBorder="1" applyAlignment="1">
      <alignment vertical="center"/>
    </xf>
    <xf numFmtId="0" fontId="30" fillId="26" borderId="0" xfId="0" applyFont="1" applyFill="1" applyAlignment="1">
      <alignment vertical="center"/>
    </xf>
    <xf numFmtId="0" fontId="89" fillId="0" borderId="15" xfId="0" applyFont="1" applyBorder="1" applyAlignment="1">
      <alignment vertical="center"/>
    </xf>
    <xf numFmtId="0" fontId="89" fillId="0" borderId="16" xfId="0" applyFont="1" applyBorder="1" applyAlignment="1">
      <alignment vertical="center"/>
    </xf>
    <xf numFmtId="0" fontId="89" fillId="0" borderId="17" xfId="0" applyFont="1" applyBorder="1" applyAlignment="1">
      <alignment vertical="center"/>
    </xf>
    <xf numFmtId="0" fontId="16" fillId="26" borderId="0" xfId="0" applyFont="1" applyFill="1" applyAlignment="1">
      <alignment vertical="center"/>
    </xf>
    <xf numFmtId="0" fontId="89" fillId="27" borderId="34" xfId="0" applyFont="1" applyFill="1" applyBorder="1" applyAlignment="1">
      <alignment vertical="center"/>
    </xf>
    <xf numFmtId="0" fontId="89" fillId="27" borderId="0" xfId="0" applyFont="1" applyFill="1" applyBorder="1" applyAlignment="1">
      <alignment vertical="center"/>
    </xf>
    <xf numFmtId="0" fontId="89" fillId="27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89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202" fontId="6" fillId="0" borderId="0" xfId="58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202" fontId="6" fillId="0" borderId="0" xfId="58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9" fontId="89" fillId="27" borderId="0" xfId="58" applyFont="1" applyFill="1" applyBorder="1" applyAlignment="1">
      <alignment vertical="center"/>
    </xf>
    <xf numFmtId="3" fontId="89" fillId="27" borderId="0" xfId="0" applyNumberFormat="1" applyFont="1" applyFill="1" applyBorder="1" applyAlignment="1">
      <alignment vertical="center"/>
    </xf>
    <xf numFmtId="9" fontId="89" fillId="27" borderId="18" xfId="58" applyFont="1" applyFill="1" applyBorder="1" applyAlignment="1">
      <alignment vertical="center"/>
    </xf>
    <xf numFmtId="4" fontId="3" fillId="0" borderId="56" xfId="0" applyNumberFormat="1" applyFont="1" applyFill="1" applyBorder="1" applyAlignment="1">
      <alignment vertical="center"/>
    </xf>
    <xf numFmtId="202" fontId="6" fillId="0" borderId="57" xfId="58" applyNumberFormat="1" applyFont="1" applyFill="1" applyBorder="1" applyAlignment="1">
      <alignment horizontal="center" vertical="center"/>
    </xf>
    <xf numFmtId="202" fontId="6" fillId="0" borderId="58" xfId="58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vertical="center"/>
    </xf>
    <xf numFmtId="202" fontId="6" fillId="0" borderId="60" xfId="58" applyNumberFormat="1" applyFont="1" applyFill="1" applyBorder="1" applyAlignment="1">
      <alignment horizontal="center" vertical="center"/>
    </xf>
    <xf numFmtId="202" fontId="6" fillId="0" borderId="59" xfId="58" applyNumberFormat="1" applyFont="1" applyFill="1" applyBorder="1" applyAlignment="1">
      <alignment horizontal="center" vertical="center"/>
    </xf>
    <xf numFmtId="202" fontId="6" fillId="0" borderId="61" xfId="58" applyNumberFormat="1" applyFont="1" applyFill="1" applyBorder="1" applyAlignment="1">
      <alignment horizontal="center" vertical="center"/>
    </xf>
    <xf numFmtId="4" fontId="3" fillId="0" borderId="61" xfId="0" applyNumberFormat="1" applyFont="1" applyFill="1" applyBorder="1" applyAlignment="1">
      <alignment vertical="center"/>
    </xf>
    <xf numFmtId="4" fontId="3" fillId="0" borderId="62" xfId="0" applyNumberFormat="1" applyFont="1" applyFill="1" applyBorder="1" applyAlignment="1">
      <alignment vertical="center"/>
    </xf>
    <xf numFmtId="202" fontId="6" fillId="0" borderId="62" xfId="58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9" fontId="89" fillId="27" borderId="0" xfId="58" applyNumberFormat="1" applyFont="1" applyFill="1" applyBorder="1" applyAlignment="1">
      <alignment vertical="center"/>
    </xf>
    <xf numFmtId="4" fontId="89" fillId="27" borderId="0" xfId="0" applyNumberFormat="1" applyFont="1" applyFill="1" applyBorder="1" applyAlignment="1">
      <alignment vertical="center"/>
    </xf>
    <xf numFmtId="0" fontId="89" fillId="27" borderId="35" xfId="0" applyFont="1" applyFill="1" applyBorder="1" applyAlignment="1">
      <alignment vertical="center"/>
    </xf>
    <xf numFmtId="3" fontId="89" fillId="27" borderId="19" xfId="0" applyNumberFormat="1" applyFont="1" applyFill="1" applyBorder="1" applyAlignment="1">
      <alignment vertical="center"/>
    </xf>
    <xf numFmtId="0" fontId="89" fillId="27" borderId="19" xfId="0" applyFont="1" applyFill="1" applyBorder="1" applyAlignment="1">
      <alignment vertical="center"/>
    </xf>
    <xf numFmtId="0" fontId="89" fillId="0" borderId="19" xfId="0" applyFont="1" applyBorder="1" applyAlignment="1">
      <alignment vertical="center"/>
    </xf>
    <xf numFmtId="0" fontId="89" fillId="0" borderId="36" xfId="0" applyFont="1" applyBorder="1" applyAlignment="1">
      <alignment vertical="center"/>
    </xf>
    <xf numFmtId="0" fontId="4" fillId="26" borderId="0" xfId="0" applyFont="1" applyFill="1" applyAlignment="1">
      <alignment vertical="center"/>
    </xf>
    <xf numFmtId="0" fontId="14" fillId="26" borderId="0" xfId="0" applyFont="1" applyFill="1" applyAlignment="1">
      <alignment vertical="center"/>
    </xf>
    <xf numFmtId="9" fontId="89" fillId="0" borderId="0" xfId="58" applyFont="1" applyAlignment="1">
      <alignment vertical="center"/>
    </xf>
    <xf numFmtId="4" fontId="89" fillId="0" borderId="0" xfId="0" applyNumberFormat="1" applyFont="1" applyAlignment="1">
      <alignment vertical="center"/>
    </xf>
    <xf numFmtId="0" fontId="8" fillId="26" borderId="0" xfId="0" applyFont="1" applyFill="1" applyAlignment="1">
      <alignment/>
    </xf>
    <xf numFmtId="0" fontId="33" fillId="26" borderId="0" xfId="0" applyFont="1" applyFill="1" applyAlignment="1">
      <alignment/>
    </xf>
    <xf numFmtId="0" fontId="2" fillId="26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26" borderId="39" xfId="0" applyFont="1" applyFill="1" applyBorder="1" applyAlignment="1">
      <alignment horizontal="center" vertical="center"/>
    </xf>
    <xf numFmtId="0" fontId="93" fillId="26" borderId="64" xfId="0" applyFont="1" applyFill="1" applyBorder="1" applyAlignment="1">
      <alignment vertical="center"/>
    </xf>
    <xf numFmtId="10" fontId="94" fillId="26" borderId="65" xfId="59" applyNumberFormat="1" applyFont="1" applyFill="1" applyBorder="1" applyAlignment="1">
      <alignment horizontal="center" vertical="center"/>
    </xf>
    <xf numFmtId="3" fontId="95" fillId="26" borderId="65" xfId="0" applyNumberFormat="1" applyFont="1" applyFill="1" applyBorder="1" applyAlignment="1">
      <alignment vertical="center"/>
    </xf>
    <xf numFmtId="10" fontId="94" fillId="26" borderId="28" xfId="59" applyNumberFormat="1" applyFont="1" applyFill="1" applyBorder="1" applyAlignment="1">
      <alignment horizontal="center" vertical="center"/>
    </xf>
    <xf numFmtId="4" fontId="95" fillId="26" borderId="65" xfId="0" applyNumberFormat="1" applyFont="1" applyFill="1" applyBorder="1" applyAlignment="1">
      <alignment vertical="center"/>
    </xf>
    <xf numFmtId="202" fontId="94" fillId="26" borderId="28" xfId="59" applyNumberFormat="1" applyFont="1" applyFill="1" applyBorder="1" applyAlignment="1">
      <alignment horizontal="center" vertical="center"/>
    </xf>
    <xf numFmtId="21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26" borderId="14" xfId="0" applyFont="1" applyFill="1" applyBorder="1" applyAlignment="1">
      <alignment horizontal="center" vertical="center"/>
    </xf>
    <xf numFmtId="0" fontId="93" fillId="26" borderId="66" xfId="0" applyFont="1" applyFill="1" applyBorder="1" applyAlignment="1">
      <alignment vertical="center"/>
    </xf>
    <xf numFmtId="10" fontId="94" fillId="26" borderId="40" xfId="59" applyNumberFormat="1" applyFont="1" applyFill="1" applyBorder="1" applyAlignment="1">
      <alignment horizontal="center" vertical="center"/>
    </xf>
    <xf numFmtId="3" fontId="95" fillId="26" borderId="40" xfId="0" applyNumberFormat="1" applyFont="1" applyFill="1" applyBorder="1" applyAlignment="1">
      <alignment vertical="center"/>
    </xf>
    <xf numFmtId="10" fontId="94" fillId="26" borderId="29" xfId="59" applyNumberFormat="1" applyFont="1" applyFill="1" applyBorder="1" applyAlignment="1">
      <alignment horizontal="center" vertical="center"/>
    </xf>
    <xf numFmtId="4" fontId="95" fillId="26" borderId="40" xfId="0" applyNumberFormat="1" applyFont="1" applyFill="1" applyBorder="1" applyAlignment="1">
      <alignment vertical="center"/>
    </xf>
    <xf numFmtId="202" fontId="94" fillId="26" borderId="29" xfId="59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8" fillId="26" borderId="67" xfId="0" applyFont="1" applyFill="1" applyBorder="1" applyAlignment="1">
      <alignment horizontal="center" vertical="center"/>
    </xf>
    <xf numFmtId="0" fontId="95" fillId="26" borderId="68" xfId="0" applyFont="1" applyFill="1" applyBorder="1" applyAlignment="1">
      <alignment horizontal="center" vertical="center"/>
    </xf>
    <xf numFmtId="3" fontId="96" fillId="26" borderId="69" xfId="0" applyNumberFormat="1" applyFont="1" applyFill="1" applyBorder="1" applyAlignment="1">
      <alignment vertical="center"/>
    </xf>
    <xf numFmtId="202" fontId="94" fillId="26" borderId="70" xfId="59" applyNumberFormat="1" applyFont="1" applyFill="1" applyBorder="1" applyAlignment="1">
      <alignment horizontal="center" vertical="center"/>
    </xf>
    <xf numFmtId="3" fontId="96" fillId="26" borderId="54" xfId="0" applyNumberFormat="1" applyFont="1" applyFill="1" applyBorder="1" applyAlignment="1">
      <alignment vertical="center"/>
    </xf>
    <xf numFmtId="3" fontId="98" fillId="26" borderId="54" xfId="0" applyNumberFormat="1" applyFont="1" applyFill="1" applyBorder="1" applyAlignment="1">
      <alignment vertical="center"/>
    </xf>
    <xf numFmtId="10" fontId="94" fillId="26" borderId="71" xfId="59" applyNumberFormat="1" applyFont="1" applyFill="1" applyBorder="1" applyAlignment="1">
      <alignment horizontal="center" vertical="center"/>
    </xf>
    <xf numFmtId="4" fontId="96" fillId="26" borderId="69" xfId="0" applyNumberFormat="1" applyFont="1" applyFill="1" applyBorder="1" applyAlignment="1">
      <alignment vertical="center"/>
    </xf>
    <xf numFmtId="4" fontId="98" fillId="26" borderId="54" xfId="0" applyNumberFormat="1" applyFont="1" applyFill="1" applyBorder="1" applyAlignment="1">
      <alignment vertical="center"/>
    </xf>
    <xf numFmtId="4" fontId="98" fillId="26" borderId="69" xfId="0" applyNumberFormat="1" applyFont="1" applyFill="1" applyBorder="1" applyAlignment="1">
      <alignment vertical="center"/>
    </xf>
    <xf numFmtId="202" fontId="94" fillId="26" borderId="71" xfId="59" applyNumberFormat="1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202" fontId="6" fillId="26" borderId="0" xfId="59" applyNumberFormat="1" applyFont="1" applyFill="1" applyBorder="1" applyAlignment="1">
      <alignment horizontal="center" vertical="center"/>
    </xf>
    <xf numFmtId="3" fontId="1" fillId="26" borderId="0" xfId="0" applyNumberFormat="1" applyFont="1" applyFill="1" applyBorder="1" applyAlignment="1">
      <alignment vertical="center"/>
    </xf>
    <xf numFmtId="4" fontId="1" fillId="26" borderId="0" xfId="0" applyNumberFormat="1" applyFont="1" applyFill="1" applyBorder="1" applyAlignment="1">
      <alignment vertical="center"/>
    </xf>
    <xf numFmtId="219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8" fillId="26" borderId="69" xfId="0" applyFont="1" applyFill="1" applyBorder="1" applyAlignment="1">
      <alignment horizontal="center" vertical="center"/>
    </xf>
    <xf numFmtId="3" fontId="96" fillId="26" borderId="42" xfId="0" applyNumberFormat="1" applyFont="1" applyFill="1" applyBorder="1" applyAlignment="1">
      <alignment vertical="center"/>
    </xf>
    <xf numFmtId="202" fontId="94" fillId="26" borderId="45" xfId="59" applyNumberFormat="1" applyFont="1" applyFill="1" applyBorder="1" applyAlignment="1">
      <alignment horizontal="center" vertical="center"/>
    </xf>
    <xf numFmtId="3" fontId="96" fillId="26" borderId="45" xfId="0" applyNumberFormat="1" applyFont="1" applyFill="1" applyBorder="1" applyAlignment="1">
      <alignment vertical="center"/>
    </xf>
    <xf numFmtId="3" fontId="98" fillId="26" borderId="45" xfId="0" applyNumberFormat="1" applyFont="1" applyFill="1" applyBorder="1" applyAlignment="1">
      <alignment vertical="center"/>
    </xf>
    <xf numFmtId="10" fontId="94" fillId="26" borderId="43" xfId="59" applyNumberFormat="1" applyFont="1" applyFill="1" applyBorder="1" applyAlignment="1">
      <alignment horizontal="center" vertical="center"/>
    </xf>
    <xf numFmtId="4" fontId="96" fillId="26" borderId="42" xfId="0" applyNumberFormat="1" applyFont="1" applyFill="1" applyBorder="1" applyAlignment="1">
      <alignment vertical="center"/>
    </xf>
    <xf numFmtId="4" fontId="96" fillId="26" borderId="45" xfId="0" applyNumberFormat="1" applyFont="1" applyFill="1" applyBorder="1" applyAlignment="1">
      <alignment vertical="center"/>
    </xf>
    <xf numFmtId="4" fontId="98" fillId="26" borderId="45" xfId="0" applyNumberFormat="1" applyFont="1" applyFill="1" applyBorder="1" applyAlignment="1">
      <alignment vertical="center"/>
    </xf>
    <xf numFmtId="4" fontId="98" fillId="26" borderId="42" xfId="0" applyNumberFormat="1" applyFont="1" applyFill="1" applyBorder="1" applyAlignment="1">
      <alignment vertical="center"/>
    </xf>
    <xf numFmtId="202" fontId="94" fillId="26" borderId="43" xfId="59" applyNumberFormat="1" applyFont="1" applyFill="1" applyBorder="1" applyAlignment="1">
      <alignment horizontal="center" vertical="center"/>
    </xf>
    <xf numFmtId="3" fontId="93" fillId="26" borderId="31" xfId="0" applyNumberFormat="1" applyFont="1" applyFill="1" applyBorder="1" applyAlignment="1">
      <alignment vertical="center"/>
    </xf>
    <xf numFmtId="3" fontId="93" fillId="26" borderId="65" xfId="0" applyNumberFormat="1" applyFont="1" applyFill="1" applyBorder="1" applyAlignment="1">
      <alignment vertical="center"/>
    </xf>
    <xf numFmtId="4" fontId="93" fillId="26" borderId="31" xfId="0" applyNumberFormat="1" applyFont="1" applyFill="1" applyBorder="1" applyAlignment="1">
      <alignment vertical="center"/>
    </xf>
    <xf numFmtId="4" fontId="93" fillId="26" borderId="65" xfId="0" applyNumberFormat="1" applyFont="1" applyFill="1" applyBorder="1" applyAlignment="1">
      <alignment vertical="center"/>
    </xf>
    <xf numFmtId="3" fontId="93" fillId="26" borderId="22" xfId="0" applyNumberFormat="1" applyFont="1" applyFill="1" applyBorder="1" applyAlignment="1">
      <alignment vertical="center"/>
    </xf>
    <xf numFmtId="3" fontId="93" fillId="26" borderId="40" xfId="0" applyNumberFormat="1" applyFont="1" applyFill="1" applyBorder="1" applyAlignment="1">
      <alignment vertical="center"/>
    </xf>
    <xf numFmtId="4" fontId="93" fillId="26" borderId="22" xfId="0" applyNumberFormat="1" applyFont="1" applyFill="1" applyBorder="1" applyAlignment="1">
      <alignment vertical="center"/>
    </xf>
    <xf numFmtId="4" fontId="93" fillId="26" borderId="40" xfId="0" applyNumberFormat="1" applyFont="1" applyFill="1" applyBorder="1" applyAlignment="1">
      <alignment vertical="center"/>
    </xf>
    <xf numFmtId="4" fontId="93" fillId="26" borderId="31" xfId="0" applyNumberFormat="1" applyFont="1" applyFill="1" applyBorder="1" applyAlignment="1">
      <alignment horizontal="right" vertical="center"/>
    </xf>
    <xf numFmtId="4" fontId="93" fillId="26" borderId="22" xfId="0" applyNumberFormat="1" applyFont="1" applyFill="1" applyBorder="1" applyAlignment="1">
      <alignment horizontal="right" vertical="center"/>
    </xf>
    <xf numFmtId="0" fontId="8" fillId="26" borderId="72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185" fontId="0" fillId="0" borderId="0" xfId="0" applyNumberFormat="1" applyBorder="1" applyAlignment="1">
      <alignment vertical="center"/>
    </xf>
    <xf numFmtId="0" fontId="11" fillId="26" borderId="0" xfId="0" applyFont="1" applyFill="1" applyBorder="1" applyAlignment="1">
      <alignment horizontal="center" vertical="center"/>
    </xf>
    <xf numFmtId="4" fontId="0" fillId="26" borderId="39" xfId="0" applyNumberFormat="1" applyFill="1" applyBorder="1" applyAlignment="1">
      <alignment vertical="center"/>
    </xf>
    <xf numFmtId="9" fontId="6" fillId="26" borderId="73" xfId="58" applyFont="1" applyFill="1" applyBorder="1" applyAlignment="1">
      <alignment horizontal="center" vertical="center"/>
    </xf>
    <xf numFmtId="4" fontId="1" fillId="26" borderId="23" xfId="0" applyNumberFormat="1" applyFont="1" applyFill="1" applyBorder="1" applyAlignment="1">
      <alignment vertical="center"/>
    </xf>
    <xf numFmtId="9" fontId="6" fillId="26" borderId="74" xfId="58" applyFont="1" applyFill="1" applyBorder="1" applyAlignment="1">
      <alignment horizontal="center" vertical="center"/>
    </xf>
    <xf numFmtId="9" fontId="6" fillId="26" borderId="0" xfId="59" applyNumberFormat="1" applyFont="1" applyFill="1" applyBorder="1" applyAlignment="1">
      <alignment horizontal="center" vertical="center"/>
    </xf>
    <xf numFmtId="4" fontId="0" fillId="26" borderId="14" xfId="0" applyNumberFormat="1" applyFill="1" applyBorder="1" applyAlignment="1">
      <alignment vertical="center"/>
    </xf>
    <xf numFmtId="9" fontId="6" fillId="26" borderId="75" xfId="58" applyFont="1" applyFill="1" applyBorder="1" applyAlignment="1">
      <alignment horizontal="center" vertical="center"/>
    </xf>
    <xf numFmtId="4" fontId="1" fillId="26" borderId="20" xfId="0" applyNumberFormat="1" applyFont="1" applyFill="1" applyBorder="1" applyAlignment="1">
      <alignment vertical="center"/>
    </xf>
    <xf numFmtId="9" fontId="6" fillId="26" borderId="53" xfId="58" applyFont="1" applyFill="1" applyBorder="1" applyAlignment="1">
      <alignment horizontal="center" vertical="center"/>
    </xf>
    <xf numFmtId="4" fontId="1" fillId="0" borderId="55" xfId="0" applyNumberFormat="1" applyFont="1" applyFill="1" applyBorder="1" applyAlignment="1">
      <alignment vertical="center"/>
    </xf>
    <xf numFmtId="9" fontId="6" fillId="26" borderId="70" xfId="59" applyNumberFormat="1" applyFont="1" applyFill="1" applyBorder="1" applyAlignment="1">
      <alignment horizontal="center" vertical="center"/>
    </xf>
    <xf numFmtId="4" fontId="3" fillId="26" borderId="76" xfId="0" applyNumberFormat="1" applyFont="1" applyFill="1" applyBorder="1" applyAlignment="1">
      <alignment vertical="center"/>
    </xf>
    <xf numFmtId="4" fontId="3" fillId="26" borderId="69" xfId="0" applyNumberFormat="1" applyFont="1" applyFill="1" applyBorder="1" applyAlignment="1">
      <alignment vertical="center"/>
    </xf>
    <xf numFmtId="9" fontId="6" fillId="26" borderId="71" xfId="59" applyNumberFormat="1" applyFont="1" applyFill="1" applyBorder="1" applyAlignment="1">
      <alignment horizontal="center" vertical="center"/>
    </xf>
    <xf numFmtId="185" fontId="89" fillId="0" borderId="0" xfId="0" applyNumberFormat="1" applyFont="1" applyBorder="1" applyAlignment="1">
      <alignment vertical="center"/>
    </xf>
    <xf numFmtId="9" fontId="0" fillId="26" borderId="0" xfId="58" applyFont="1" applyFill="1" applyBorder="1" applyAlignment="1">
      <alignment vertical="center"/>
    </xf>
    <xf numFmtId="9" fontId="6" fillId="26" borderId="0" xfId="58" applyFont="1" applyFill="1" applyBorder="1" applyAlignment="1">
      <alignment horizontal="center" vertical="center"/>
    </xf>
    <xf numFmtId="0" fontId="31" fillId="26" borderId="0" xfId="0" applyFont="1" applyFill="1" applyAlignment="1">
      <alignment vertical="center"/>
    </xf>
    <xf numFmtId="1" fontId="0" fillId="26" borderId="0" xfId="0" applyNumberFormat="1" applyFill="1" applyAlignment="1">
      <alignment vertical="center"/>
    </xf>
    <xf numFmtId="0" fontId="89" fillId="0" borderId="0" xfId="0" applyFont="1" applyBorder="1" applyAlignment="1">
      <alignment horizontal="right" vertical="center"/>
    </xf>
    <xf numFmtId="9" fontId="89" fillId="0" borderId="0" xfId="59" applyFont="1" applyBorder="1" applyAlignment="1">
      <alignment vertical="center"/>
    </xf>
    <xf numFmtId="201" fontId="0" fillId="0" borderId="0" xfId="48" applyFont="1" applyAlignment="1">
      <alignment/>
    </xf>
    <xf numFmtId="0" fontId="13" fillId="28" borderId="77" xfId="0" applyFont="1" applyFill="1" applyBorder="1" applyAlignment="1">
      <alignment/>
    </xf>
    <xf numFmtId="0" fontId="13" fillId="28" borderId="78" xfId="0" applyFont="1" applyFill="1" applyBorder="1" applyAlignment="1">
      <alignment/>
    </xf>
    <xf numFmtId="0" fontId="13" fillId="28" borderId="79" xfId="0" applyFont="1" applyFill="1" applyBorder="1" applyAlignment="1">
      <alignment/>
    </xf>
    <xf numFmtId="0" fontId="13" fillId="28" borderId="80" xfId="0" applyFont="1" applyFill="1" applyBorder="1" applyAlignment="1">
      <alignment/>
    </xf>
    <xf numFmtId="0" fontId="11" fillId="28" borderId="14" xfId="0" applyFont="1" applyFill="1" applyBorder="1" applyAlignment="1">
      <alignment/>
    </xf>
    <xf numFmtId="0" fontId="11" fillId="28" borderId="20" xfId="0" applyFont="1" applyFill="1" applyBorder="1" applyAlignment="1">
      <alignment horizontal="center"/>
    </xf>
    <xf numFmtId="0" fontId="11" fillId="28" borderId="0" xfId="0" applyFont="1" applyFill="1" applyBorder="1" applyAlignment="1">
      <alignment horizontal="center"/>
    </xf>
    <xf numFmtId="0" fontId="11" fillId="28" borderId="29" xfId="0" applyFont="1" applyFill="1" applyBorder="1" applyAlignment="1">
      <alignment horizontal="center"/>
    </xf>
    <xf numFmtId="0" fontId="13" fillId="28" borderId="81" xfId="0" applyFont="1" applyFill="1" applyBorder="1" applyAlignment="1">
      <alignment/>
    </xf>
    <xf numFmtId="0" fontId="13" fillId="28" borderId="26" xfId="0" applyFont="1" applyFill="1" applyBorder="1" applyAlignment="1">
      <alignment/>
    </xf>
    <xf numFmtId="0" fontId="13" fillId="28" borderId="82" xfId="0" applyFont="1" applyFill="1" applyBorder="1" applyAlignment="1">
      <alignment/>
    </xf>
    <xf numFmtId="0" fontId="13" fillId="28" borderId="30" xfId="0" applyFont="1" applyFill="1" applyBorder="1" applyAlignment="1">
      <alignment/>
    </xf>
    <xf numFmtId="0" fontId="11" fillId="28" borderId="82" xfId="0" applyFont="1" applyFill="1" applyBorder="1" applyAlignment="1">
      <alignment horizontal="center" vertical="center"/>
    </xf>
    <xf numFmtId="0" fontId="11" fillId="28" borderId="83" xfId="0" applyFont="1" applyFill="1" applyBorder="1" applyAlignment="1">
      <alignment horizontal="center" vertical="center"/>
    </xf>
    <xf numFmtId="0" fontId="11" fillId="28" borderId="84" xfId="0" applyFont="1" applyFill="1" applyBorder="1" applyAlignment="1">
      <alignment horizontal="center" vertical="center"/>
    </xf>
    <xf numFmtId="0" fontId="11" fillId="28" borderId="85" xfId="0" applyFont="1" applyFill="1" applyBorder="1" applyAlignment="1">
      <alignment horizontal="center" vertical="center"/>
    </xf>
    <xf numFmtId="0" fontId="11" fillId="28" borderId="81" xfId="0" applyFont="1" applyFill="1" applyBorder="1" applyAlignment="1">
      <alignment horizontal="center" vertical="center"/>
    </xf>
    <xf numFmtId="0" fontId="11" fillId="28" borderId="86" xfId="0" applyFont="1" applyFill="1" applyBorder="1" applyAlignment="1">
      <alignment horizontal="center" vertical="center"/>
    </xf>
    <xf numFmtId="0" fontId="11" fillId="28" borderId="87" xfId="0" applyFont="1" applyFill="1" applyBorder="1" applyAlignment="1">
      <alignment horizontal="center" vertical="center"/>
    </xf>
    <xf numFmtId="0" fontId="11" fillId="28" borderId="88" xfId="0" applyFont="1" applyFill="1" applyBorder="1" applyAlignment="1">
      <alignment horizontal="center" vertical="center"/>
    </xf>
    <xf numFmtId="0" fontId="11" fillId="28" borderId="89" xfId="0" applyFont="1" applyFill="1" applyBorder="1" applyAlignment="1">
      <alignment horizontal="center" vertical="center"/>
    </xf>
    <xf numFmtId="0" fontId="11" fillId="28" borderId="20" xfId="0" applyFont="1" applyFill="1" applyBorder="1" applyAlignment="1">
      <alignment horizontal="center" vertical="center"/>
    </xf>
    <xf numFmtId="0" fontId="11" fillId="28" borderId="90" xfId="0" applyFont="1" applyFill="1" applyBorder="1" applyAlignment="1">
      <alignment horizontal="center" vertical="center"/>
    </xf>
    <xf numFmtId="0" fontId="11" fillId="28" borderId="91" xfId="0" applyFont="1" applyFill="1" applyBorder="1" applyAlignment="1">
      <alignment horizontal="center" vertical="center"/>
    </xf>
    <xf numFmtId="0" fontId="11" fillId="28" borderId="92" xfId="0" applyFont="1" applyFill="1" applyBorder="1" applyAlignment="1">
      <alignment horizontal="center" vertical="center"/>
    </xf>
    <xf numFmtId="0" fontId="11" fillId="28" borderId="93" xfId="0" applyFont="1" applyFill="1" applyBorder="1" applyAlignment="1">
      <alignment horizontal="center" vertical="center"/>
    </xf>
    <xf numFmtId="0" fontId="11" fillId="28" borderId="94" xfId="0" applyFont="1" applyFill="1" applyBorder="1" applyAlignment="1">
      <alignment horizontal="center" vertical="center"/>
    </xf>
    <xf numFmtId="0" fontId="11" fillId="28" borderId="14" xfId="0" applyFont="1" applyFill="1" applyBorder="1" applyAlignment="1">
      <alignment horizontal="center" vertical="center"/>
    </xf>
    <xf numFmtId="0" fontId="11" fillId="28" borderId="95" xfId="0" applyFont="1" applyFill="1" applyBorder="1" applyAlignment="1">
      <alignment horizontal="center" vertical="center"/>
    </xf>
    <xf numFmtId="0" fontId="11" fillId="28" borderId="96" xfId="0" applyFont="1" applyFill="1" applyBorder="1" applyAlignment="1">
      <alignment horizontal="center" vertical="center"/>
    </xf>
    <xf numFmtId="0" fontId="11" fillId="28" borderId="97" xfId="0" applyFont="1" applyFill="1" applyBorder="1" applyAlignment="1">
      <alignment horizontal="center" vertical="center"/>
    </xf>
    <xf numFmtId="0" fontId="11" fillId="28" borderId="98" xfId="0" applyFont="1" applyFill="1" applyBorder="1" applyAlignment="1">
      <alignment horizontal="center" vertical="center"/>
    </xf>
    <xf numFmtId="0" fontId="11" fillId="28" borderId="77" xfId="0" applyFont="1" applyFill="1" applyBorder="1" applyAlignment="1">
      <alignment horizontal="center"/>
    </xf>
    <xf numFmtId="0" fontId="11" fillId="28" borderId="81" xfId="0" applyFont="1" applyFill="1" applyBorder="1" applyAlignment="1">
      <alignment/>
    </xf>
    <xf numFmtId="0" fontId="11" fillId="28" borderId="26" xfId="0" applyFont="1" applyFill="1" applyBorder="1" applyAlignment="1">
      <alignment horizontal="center"/>
    </xf>
    <xf numFmtId="0" fontId="11" fillId="28" borderId="83" xfId="0" applyFont="1" applyFill="1" applyBorder="1" applyAlignment="1">
      <alignment horizontal="center"/>
    </xf>
    <xf numFmtId="0" fontId="11" fillId="28" borderId="84" xfId="0" applyFont="1" applyFill="1" applyBorder="1" applyAlignment="1">
      <alignment horizontal="center"/>
    </xf>
    <xf numFmtId="0" fontId="11" fillId="28" borderId="85" xfId="0" applyFont="1" applyFill="1" applyBorder="1" applyAlignment="1">
      <alignment horizontal="center"/>
    </xf>
    <xf numFmtId="0" fontId="11" fillId="28" borderId="81" xfId="0" applyFont="1" applyFill="1" applyBorder="1" applyAlignment="1">
      <alignment horizontal="center"/>
    </xf>
    <xf numFmtId="0" fontId="11" fillId="28" borderId="87" xfId="0" applyFont="1" applyFill="1" applyBorder="1" applyAlignment="1">
      <alignment horizontal="center"/>
    </xf>
    <xf numFmtId="0" fontId="11" fillId="28" borderId="94" xfId="0" applyFont="1" applyFill="1" applyBorder="1" applyAlignment="1">
      <alignment horizontal="center"/>
    </xf>
    <xf numFmtId="0" fontId="1" fillId="26" borderId="23" xfId="0" applyFont="1" applyFill="1" applyBorder="1" applyAlignment="1">
      <alignment horizontal="center"/>
    </xf>
    <xf numFmtId="0" fontId="1" fillId="26" borderId="99" xfId="0" applyFont="1" applyFill="1" applyBorder="1" applyAlignment="1">
      <alignment horizontal="center"/>
    </xf>
    <xf numFmtId="0" fontId="1" fillId="26" borderId="4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8" borderId="100" xfId="0" applyFont="1" applyFill="1" applyBorder="1" applyAlignment="1">
      <alignment horizontal="center" vertical="center"/>
    </xf>
    <xf numFmtId="0" fontId="11" fillId="28" borderId="101" xfId="0" applyFont="1" applyFill="1" applyBorder="1" applyAlignment="1">
      <alignment horizontal="center" vertical="center"/>
    </xf>
    <xf numFmtId="0" fontId="11" fillId="28" borderId="102" xfId="0" applyFont="1" applyFill="1" applyBorder="1" applyAlignment="1">
      <alignment horizontal="center" vertical="center"/>
    </xf>
    <xf numFmtId="0" fontId="11" fillId="28" borderId="103" xfId="0" applyFont="1" applyFill="1" applyBorder="1" applyAlignment="1">
      <alignment horizontal="center" vertical="center"/>
    </xf>
    <xf numFmtId="0" fontId="11" fillId="28" borderId="104" xfId="0" applyFont="1" applyFill="1" applyBorder="1" applyAlignment="1">
      <alignment horizontal="center" vertical="center"/>
    </xf>
    <xf numFmtId="0" fontId="11" fillId="28" borderId="105" xfId="0" applyFont="1" applyFill="1" applyBorder="1" applyAlignment="1">
      <alignment horizontal="center" vertical="center"/>
    </xf>
    <xf numFmtId="0" fontId="11" fillId="28" borderId="25" xfId="0" applyFont="1" applyFill="1" applyBorder="1" applyAlignment="1">
      <alignment horizontal="center" vertical="center"/>
    </xf>
    <xf numFmtId="0" fontId="11" fillId="28" borderId="106" xfId="0" applyFont="1" applyFill="1" applyBorder="1" applyAlignment="1">
      <alignment horizontal="center" vertical="center"/>
    </xf>
    <xf numFmtId="0" fontId="11" fillId="28" borderId="107" xfId="0" applyFont="1" applyFill="1" applyBorder="1" applyAlignment="1">
      <alignment horizontal="center" vertical="center"/>
    </xf>
    <xf numFmtId="0" fontId="11" fillId="28" borderId="78" xfId="0" applyFont="1" applyFill="1" applyBorder="1" applyAlignment="1">
      <alignment horizontal="center" vertical="center"/>
    </xf>
    <xf numFmtId="0" fontId="11" fillId="28" borderId="26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1" fillId="28" borderId="109" xfId="0" applyFont="1" applyFill="1" applyBorder="1" applyAlignment="1">
      <alignment horizontal="center" vertical="center"/>
    </xf>
    <xf numFmtId="0" fontId="11" fillId="28" borderId="110" xfId="0" applyFont="1" applyFill="1" applyBorder="1" applyAlignment="1">
      <alignment horizontal="center" vertical="center"/>
    </xf>
    <xf numFmtId="0" fontId="2" fillId="26" borderId="0" xfId="0" applyFont="1" applyFill="1" applyAlignment="1">
      <alignment/>
    </xf>
    <xf numFmtId="0" fontId="3" fillId="0" borderId="111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11" fillId="28" borderId="112" xfId="0" applyFont="1" applyFill="1" applyBorder="1" applyAlignment="1">
      <alignment horizontal="center" vertical="center"/>
    </xf>
    <xf numFmtId="0" fontId="11" fillId="28" borderId="113" xfId="0" applyFont="1" applyFill="1" applyBorder="1" applyAlignment="1">
      <alignment horizontal="center" vertical="center"/>
    </xf>
    <xf numFmtId="0" fontId="11" fillId="28" borderId="22" xfId="0" applyFont="1" applyFill="1" applyBorder="1" applyAlignment="1">
      <alignment horizontal="center" vertical="center"/>
    </xf>
    <xf numFmtId="0" fontId="11" fillId="28" borderId="80" xfId="0" applyFont="1" applyFill="1" applyBorder="1" applyAlignment="1">
      <alignment horizontal="center" vertical="center"/>
    </xf>
    <xf numFmtId="0" fontId="11" fillId="28" borderId="30" xfId="0" applyFont="1" applyFill="1" applyBorder="1" applyAlignment="1">
      <alignment horizontal="center" vertical="center"/>
    </xf>
    <xf numFmtId="0" fontId="2" fillId="26" borderId="0" xfId="0" applyFont="1" applyFill="1" applyAlignment="1">
      <alignment horizontal="left"/>
    </xf>
    <xf numFmtId="0" fontId="11" fillId="28" borderId="79" xfId="0" applyFont="1" applyFill="1" applyBorder="1" applyAlignment="1">
      <alignment horizontal="center" vertical="center"/>
    </xf>
    <xf numFmtId="0" fontId="11" fillId="28" borderId="114" xfId="0" applyFont="1" applyFill="1" applyBorder="1" applyAlignment="1">
      <alignment horizontal="center" vertical="center"/>
    </xf>
    <xf numFmtId="0" fontId="12" fillId="26" borderId="0" xfId="0" applyFont="1" applyFill="1" applyAlignment="1">
      <alignment/>
    </xf>
    <xf numFmtId="0" fontId="11" fillId="28" borderId="77" xfId="0" applyFont="1" applyFill="1" applyBorder="1" applyAlignment="1">
      <alignment horizontal="center" vertical="center"/>
    </xf>
    <xf numFmtId="0" fontId="11" fillId="28" borderId="81" xfId="0" applyFont="1" applyFill="1" applyBorder="1" applyAlignment="1">
      <alignment horizontal="center" vertical="center"/>
    </xf>
    <xf numFmtId="0" fontId="11" fillId="28" borderId="115" xfId="0" applyFont="1" applyFill="1" applyBorder="1" applyAlignment="1">
      <alignment horizontal="center" vertical="center"/>
    </xf>
    <xf numFmtId="0" fontId="11" fillId="28" borderId="116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11" fillId="28" borderId="57" xfId="0" applyFont="1" applyFill="1" applyBorder="1" applyAlignment="1">
      <alignment horizontal="center" vertical="center"/>
    </xf>
    <xf numFmtId="0" fontId="11" fillId="28" borderId="27" xfId="0" applyFont="1" applyFill="1" applyBorder="1" applyAlignment="1">
      <alignment horizontal="center" vertical="center"/>
    </xf>
    <xf numFmtId="0" fontId="11" fillId="28" borderId="117" xfId="0" applyFont="1" applyFill="1" applyBorder="1" applyAlignment="1">
      <alignment horizontal="center"/>
    </xf>
    <xf numFmtId="0" fontId="11" fillId="28" borderId="102" xfId="0" applyFont="1" applyFill="1" applyBorder="1" applyAlignment="1">
      <alignment horizontal="center"/>
    </xf>
    <xf numFmtId="0" fontId="11" fillId="28" borderId="100" xfId="0" applyFont="1" applyFill="1" applyBorder="1" applyAlignment="1">
      <alignment horizontal="center"/>
    </xf>
    <xf numFmtId="0" fontId="11" fillId="28" borderId="101" xfId="0" applyFont="1" applyFill="1" applyBorder="1" applyAlignment="1">
      <alignment horizontal="center"/>
    </xf>
    <xf numFmtId="225" fontId="0" fillId="0" borderId="0" xfId="0" applyNumberFormat="1" applyAlignment="1">
      <alignment/>
    </xf>
    <xf numFmtId="0" fontId="0" fillId="26" borderId="23" xfId="0" applyFill="1" applyBorder="1" applyAlignment="1">
      <alignment vertical="center"/>
    </xf>
    <xf numFmtId="0" fontId="0" fillId="26" borderId="20" xfId="0" applyFont="1" applyFill="1" applyBorder="1" applyAlignment="1">
      <alignment vertical="center"/>
    </xf>
    <xf numFmtId="0" fontId="0" fillId="26" borderId="20" xfId="0" applyFill="1" applyBorder="1" applyAlignment="1">
      <alignment vertical="center"/>
    </xf>
    <xf numFmtId="0" fontId="1" fillId="26" borderId="54" xfId="0" applyFont="1" applyFill="1" applyBorder="1" applyAlignment="1">
      <alignment horizontal="center" vertical="center"/>
    </xf>
    <xf numFmtId="0" fontId="11" fillId="28" borderId="118" xfId="0" applyFont="1" applyFill="1" applyBorder="1" applyAlignment="1">
      <alignment horizontal="center" vertical="center"/>
    </xf>
    <xf numFmtId="4" fontId="1" fillId="0" borderId="69" xfId="0" applyNumberFormat="1" applyFont="1" applyFill="1" applyBorder="1" applyAlignment="1">
      <alignment vertical="center"/>
    </xf>
    <xf numFmtId="4" fontId="0" fillId="26" borderId="99" xfId="0" applyNumberFormat="1" applyFill="1" applyBorder="1" applyAlignment="1">
      <alignment vertical="center"/>
    </xf>
    <xf numFmtId="4" fontId="1" fillId="0" borderId="119" xfId="0" applyNumberFormat="1" applyFont="1" applyFill="1" applyBorder="1" applyAlignment="1">
      <alignment vertical="center"/>
    </xf>
    <xf numFmtId="9" fontId="6" fillId="26" borderId="120" xfId="58" applyFont="1" applyFill="1" applyBorder="1" applyAlignment="1">
      <alignment horizontal="center" vertical="center"/>
    </xf>
    <xf numFmtId="0" fontId="1" fillId="26" borderId="44" xfId="0" applyFont="1" applyFill="1" applyBorder="1" applyAlignment="1">
      <alignment horizontal="center" vertical="center"/>
    </xf>
    <xf numFmtId="4" fontId="0" fillId="26" borderId="14" xfId="0" applyNumberFormat="1" applyFont="1" applyFill="1" applyBorder="1" applyAlignment="1">
      <alignment horizontal="right" vertical="center" indent="1"/>
    </xf>
    <xf numFmtId="9" fontId="6" fillId="26" borderId="53" xfId="58" applyFont="1" applyFill="1" applyBorder="1" applyAlignment="1">
      <alignment horizontal="right" vertical="center" inden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EN LAS EMPRESAS DEL MERCADO ELÉCTRICO  2017</a:t>
            </a:r>
          </a:p>
        </c:rich>
      </c:tx>
      <c:layout>
        <c:manualLayout>
          <c:xMode val="factor"/>
          <c:yMode val="factor"/>
          <c:x val="-0.024"/>
          <c:y val="0.0145"/>
        </c:manualLayout>
      </c:layout>
      <c:spPr>
        <a:solidFill>
          <a:srgbClr val="008080"/>
        </a:solidFill>
        <a:ln w="3175">
          <a:noFill/>
        </a:ln>
      </c:spPr>
    </c:title>
    <c:plotArea>
      <c:layout>
        <c:manualLayout>
          <c:xMode val="edge"/>
          <c:yMode val="edge"/>
          <c:x val="0.07275"/>
          <c:y val="0.1365"/>
          <c:w val="0.8812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'9.1 Fact. Total'!$M$37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Total'!$N$37:$Y$37</c:f>
              <c:numCache/>
            </c:numRef>
          </c:val>
          <c:smooth val="0"/>
        </c:ser>
        <c:ser>
          <c:idx val="1"/>
          <c:order val="1"/>
          <c:tx>
            <c:strRef>
              <c:f>'9.1 Fact. Total'!$M$38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Total'!$N$38:$Y$38</c:f>
              <c:numCache/>
            </c:numRef>
          </c:val>
          <c:smooth val="0"/>
        </c:ser>
        <c:ser>
          <c:idx val="2"/>
          <c:order val="2"/>
          <c:tx>
            <c:strRef>
              <c:f>'9.1 Fact. Total'!$M$39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Total'!$N$39:$Y$39</c:f>
              <c:numCache/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3797"/>
        <c:crosses val="autoZero"/>
        <c:auto val="1"/>
        <c:lblOffset val="100"/>
        <c:tickLblSkip val="1"/>
        <c:noMultiLvlLbl val="0"/>
      </c:catAx>
      <c:valAx>
        <c:axId val="46393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 US $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10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"/>
          <c:y val="0.89675"/>
          <c:w val="0.615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PARTICIPACIÓN DE EMPRESAS TRANSMISORAS SEGUN LONGITUD DE LÍNEAS OPERATIVAS EN    500,  220  y 138 kV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solidFill>
          <a:srgbClr val="008080"/>
        </a:solidFill>
        <a:ln w="12700">
          <a:solidFill>
            <a:srgbClr val="000000"/>
          </a:solidFill>
        </a:ln>
      </c:spPr>
    </c:title>
    <c:view3D>
      <c:rotX val="2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19325"/>
          <c:y val="0.27425"/>
          <c:w val="0.6025"/>
          <c:h val="0.5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CTM
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ATN 1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REDESUR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TRASANDINA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'9.3 Transmisión'!$Q$60:$Q$72</c:f>
              <c:strCache/>
            </c:strRef>
          </c:cat>
          <c:val>
            <c:numRef>
              <c:f>'9.3 Transmisión'!$R$60:$R$72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ESTATALES Y PRIVADAS SEGÚN EL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NÚMERO DE CLIENTES</a:t>
            </a:r>
          </a:p>
        </c:rich>
      </c:tx>
      <c:layout>
        <c:manualLayout>
          <c:xMode val="factor"/>
          <c:yMode val="factor"/>
          <c:x val="-0.00475"/>
          <c:y val="-0.00775"/>
        </c:manualLayout>
      </c:layout>
      <c:spPr>
        <a:solidFill>
          <a:srgbClr val="008080"/>
        </a:solidFill>
        <a:ln w="3175"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8725"/>
          <c:y val="0.479"/>
          <c:w val="0.25"/>
          <c:h val="0.2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Distribuidoras'!$T$54:$T$55</c:f>
              <c:strCache/>
            </c:strRef>
          </c:cat>
          <c:val>
            <c:numRef>
              <c:f>'9.4 Distribuidoras'!$U$54:$U$55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74"/>
          <c:y val="0"/>
          <c:w val="0.92375"/>
          <c:h val="0.9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Distribuidoras'!$W$54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Distribuidoras'!$X$52:$Y$52</c:f>
              <c:strCache/>
            </c:strRef>
          </c:cat>
          <c:val>
            <c:numRef>
              <c:f>'9.4 Distribuidoras'!$X$54:$Y$54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Distribuidoras'!$W$55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Distribuidoras'!$X$52:$Y$52</c:f>
              <c:strCache/>
            </c:strRef>
          </c:cat>
          <c:val>
            <c:numRef>
              <c:f>'9.4 Distribuidoras'!$X$55:$Y$55</c:f>
              <c:numCache/>
            </c:numRef>
          </c:val>
          <c:shape val="box"/>
        </c:ser>
        <c:shape val="box"/>
        <c:axId val="64761942"/>
        <c:axId val="45986567"/>
      </c:bar3D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986567"/>
        <c:crossesAt val="0"/>
        <c:auto val="1"/>
        <c:lblOffset val="100"/>
        <c:tickLblSkip val="1"/>
        <c:noMultiLvlLbl val="0"/>
      </c:catAx>
      <c:valAx>
        <c:axId val="4598656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0.1195"/>
              <c:y val="-0.4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61942"/>
        <c:crossesAt val="1"/>
        <c:crossBetween val="between"/>
        <c:dispUnits/>
        <c:majorUnit val="50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939"/>
          <c:w val="0.461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VENTA DE ENERGÍA ELÉCTRICA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solidFill>
          <a:srgbClr val="00808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"/>
          <c:y val="0.541"/>
          <c:w val="0.198"/>
          <c:h val="0.1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ESTATAL
34%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PRIVADA
66%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Distribuidoras'!$T$60:$T$61</c:f>
              <c:strCache/>
            </c:strRef>
          </c:cat>
          <c:val>
            <c:numRef>
              <c:f>'9.4 Distribuidoras'!$U$60:$U$61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10575"/>
          <c:y val="0"/>
          <c:w val="0.888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Distribuidoras'!$W$60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Distribuidoras'!$X$59:$Y$59</c:f>
              <c:strCache/>
            </c:strRef>
          </c:cat>
          <c:val>
            <c:numRef>
              <c:f>'9.4 Distribuidoras'!$X$60:$Y$60</c:f>
              <c:numCache/>
            </c:numRef>
          </c:val>
          <c:shape val="box"/>
        </c:ser>
        <c:ser>
          <c:idx val="1"/>
          <c:order val="1"/>
          <c:tx>
            <c:strRef>
              <c:f>'9.4 Distribuidoras'!$W$61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Distribuidoras'!$X$59:$Y$59</c:f>
              <c:strCache/>
            </c:strRef>
          </c:cat>
          <c:val>
            <c:numRef>
              <c:f>'9.4 Distribuidoras'!$X$61:$Y$61</c:f>
              <c:numCache/>
            </c:numRef>
          </c:val>
          <c:shape val="box"/>
        </c:ser>
        <c:shape val="box"/>
        <c:axId val="11225920"/>
        <c:axId val="33924417"/>
      </c:bar3D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24417"/>
        <c:crosses val="autoZero"/>
        <c:auto val="1"/>
        <c:lblOffset val="100"/>
        <c:tickLblSkip val="1"/>
        <c:noMultiLvlLbl val="0"/>
      </c:catAx>
      <c:valAx>
        <c:axId val="33924417"/>
        <c:scaling>
          <c:orientation val="minMax"/>
          <c:max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83"/>
              <c:y val="-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20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25"/>
          <c:y val="0.93725"/>
          <c:w val="0.494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DE LAS EMPRESAS ESTATALES Y PRIVADAS SEGÚN SU FACTURACIÓN 2017</a:t>
            </a:r>
          </a:p>
        </c:rich>
      </c:tx>
      <c:layout>
        <c:manualLayout>
          <c:xMode val="factor"/>
          <c:yMode val="factor"/>
          <c:x val="-0.0045"/>
          <c:y val="0.03375"/>
        </c:manualLayout>
      </c:layout>
      <c:spPr>
        <a:solidFill>
          <a:srgbClr val="00808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4675"/>
          <c:w val="0.263"/>
          <c:h val="0.2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'9.1 Fact. Total'!$E$5:$F$5</c:f>
              <c:strCache/>
            </c:strRef>
          </c:cat>
          <c:val>
            <c:numRef>
              <c:f>'9.1 Fact. Total'!$E$17:$F$17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0405"/>
          <c:w val="0.852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 Fact. Total'!$E$5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Total'!$D$8,'9.1 Fact. Total'!$D$11,'9.1 Fact. Total'!$D$14)</c:f>
              <c:strCache/>
            </c:strRef>
          </c:cat>
          <c:val>
            <c:numRef>
              <c:f>('9.1 Fact. Total'!$E$8,'9.1 Fact. Total'!$E$11,'9.1 Fact. Total'!$E$14)</c:f>
              <c:numCache/>
            </c:numRef>
          </c:val>
          <c:shape val="box"/>
        </c:ser>
        <c:ser>
          <c:idx val="1"/>
          <c:order val="1"/>
          <c:tx>
            <c:strRef>
              <c:f>'9.1 Fact. Total'!$F$5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Total'!$D$8,'9.1 Fact. Total'!$D$11,'9.1 Fact. Total'!$D$14)</c:f>
              <c:strCache/>
            </c:strRef>
          </c:cat>
          <c:val>
            <c:numRef>
              <c:f>('9.1 Fact. Total'!$F$8,'9.1 Fact. Total'!$F$11,'9.1 Fact. Total'!$F$14)</c:f>
              <c:numCache/>
            </c:numRef>
          </c:val>
          <c:shape val="box"/>
        </c:ser>
        <c:shape val="box"/>
        <c:axId val="14890990"/>
        <c:axId val="66910047"/>
      </c:bar3D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90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"/>
          <c:y val="0.913"/>
          <c:w val="0.541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PARTICIPACIÓN  DE LAS EMPRESAS ESTATALES Y PRIVADAS POR SU POTENCIA INSTALADA</a:t>
            </a:r>
          </a:p>
        </c:rich>
      </c:tx>
      <c:layout>
        <c:manualLayout>
          <c:xMode val="factor"/>
          <c:yMode val="factor"/>
          <c:x val="0.01425"/>
          <c:y val="-0.01475"/>
        </c:manualLayout>
      </c:layout>
      <c:spPr>
        <a:solidFill>
          <a:srgbClr val="008080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75"/>
          <c:y val="0.4965"/>
          <c:w val="0.305"/>
          <c:h val="0.2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Generadoras'!$AB$92:$AB$93</c:f>
              <c:strCache/>
            </c:strRef>
          </c:cat>
          <c:val>
            <c:numRef>
              <c:f>'9.2.  Generadoras'!$AC$92:$AC$93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113"/>
          <c:y val="0.00875"/>
          <c:w val="0.896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Generadoras'!$AE$92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Generadoras'!$AF$90:$AI$90</c:f>
              <c:strCache/>
            </c:strRef>
          </c:cat>
          <c:val>
            <c:numRef>
              <c:f>'9.2.  Generadoras'!$AF$92:$AI$92</c:f>
              <c:numCache/>
            </c:numRef>
          </c:val>
          <c:shape val="box"/>
        </c:ser>
        <c:ser>
          <c:idx val="1"/>
          <c:order val="1"/>
          <c:tx>
            <c:strRef>
              <c:f>'9.2.  Generadoras'!$AE$93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Generadoras'!$AF$90:$AI$90</c:f>
              <c:strCache/>
            </c:strRef>
          </c:cat>
          <c:val>
            <c:numRef>
              <c:f>'9.2.  Generadoras'!$AF$93:$AI$93</c:f>
              <c:numCache/>
            </c:numRef>
          </c:val>
          <c:shape val="box"/>
        </c:ser>
        <c:shape val="box"/>
        <c:axId val="65319512"/>
        <c:axId val="51004697"/>
      </c:bar3D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004697"/>
        <c:crosses val="autoZero"/>
        <c:auto val="1"/>
        <c:lblOffset val="100"/>
        <c:tickLblSkip val="1"/>
        <c:noMultiLvlLbl val="0"/>
      </c:catAx>
      <c:valAx>
        <c:axId val="510046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11475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9512"/>
        <c:crossesAt val="1"/>
        <c:crossBetween val="between"/>
        <c:dispUnits/>
        <c:majorUnit val="4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"/>
          <c:y val="0.901"/>
          <c:w val="0.670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PARTICIPACIÓN DE LAS EMPRESAS ESTATALES Y PRIVADAS SEGÚN SU PRODUCCIÓN DE ENERGÍA ELÉCTRICA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solidFill>
          <a:srgbClr val="008080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625"/>
          <c:y val="0.54175"/>
          <c:w val="0.40675"/>
          <c:h val="0.31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'9.2.  Generadoras'!$AB$97:$AB$98</c:f>
              <c:strCache/>
            </c:strRef>
          </c:cat>
          <c:val>
            <c:numRef>
              <c:f>'9.2.  Generadoras'!$AC$97:$AC$98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0355"/>
          <c:w val="0.988"/>
          <c:h val="0.8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Generadoras'!$AE$97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Generadoras'!$AF$96:$AI$96</c:f>
              <c:strCache/>
            </c:strRef>
          </c:cat>
          <c:val>
            <c:numRef>
              <c:f>'9.2.  Generadoras'!$AF$97:$AI$97</c:f>
              <c:numCache/>
            </c:numRef>
          </c:val>
          <c:shape val="box"/>
        </c:ser>
        <c:ser>
          <c:idx val="1"/>
          <c:order val="1"/>
          <c:tx>
            <c:strRef>
              <c:f>'9.2.  Generadoras'!$AE$98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Generadoras'!$AF$96:$AI$96</c:f>
              <c:strCache/>
            </c:strRef>
          </c:cat>
          <c:val>
            <c:numRef>
              <c:f>'9.2.  Generadoras'!$AF$98:$AI$98</c:f>
              <c:numCache/>
            </c:numRef>
          </c:val>
          <c:shape val="box"/>
        </c:ser>
        <c:shape val="box"/>
        <c:axId val="56389090"/>
        <c:axId val="37739763"/>
      </c:bar3D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39763"/>
        <c:crosses val="autoZero"/>
        <c:auto val="1"/>
        <c:lblOffset val="100"/>
        <c:tickLblSkip val="1"/>
        <c:noMultiLvlLbl val="0"/>
      </c:catAx>
      <c:valAx>
        <c:axId val="377397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7875"/>
              <c:y val="-0.07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9090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75"/>
          <c:y val="0.89225"/>
          <c:w val="0.547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PRIVADAS SEGÚN LONGITUD DE LÍNEAS DE TRANMISIÓN EN 500,  220 y 138 kV</a:t>
            </a:r>
          </a:p>
        </c:rich>
      </c:tx>
      <c:layout>
        <c:manualLayout>
          <c:xMode val="factor"/>
          <c:yMode val="factor"/>
          <c:x val="0.03425"/>
          <c:y val="0.0025"/>
        </c:manualLayout>
      </c:layout>
      <c:spPr>
        <a:solidFill>
          <a:srgbClr val="008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9325"/>
          <c:y val="0.24125"/>
          <c:w val="0.6302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Transmisión'!$U$30:$W$30</c:f>
              <c:strCache/>
            </c:strRef>
          </c:cat>
          <c:val>
            <c:numRef>
              <c:f>'9.3 Transmisión'!$U$32:$W$32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'9.3 Transmisión'!$U$30:$W$30</c:f>
              <c:strCache/>
            </c:strRef>
          </c:cat>
          <c:val>
            <c:numRef>
              <c:f>'9.3 Transmisión'!$V$31:$W$31</c:f>
              <c:numCache/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Transmisión'!$U$30:$W$30</c:f>
              <c:strCache/>
            </c:strRef>
          </c:cat>
          <c:val>
            <c:numRef>
              <c:f>'9.3 Transmisión'!$U$32:$W$32</c:f>
              <c:numCache/>
            </c:numRef>
          </c:val>
        </c:ser>
        <c:ser>
          <c:idx val="3"/>
          <c:order val="3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Transmisión'!$U$30:$W$30</c:f>
              <c:strCache/>
            </c:strRef>
          </c:cat>
          <c:val>
            <c:numRef>
              <c:f>'9.3 Transmisión'!$V$31:$W$31</c:f>
              <c:numCache/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Transmisión'!$U$30:$W$30</c:f>
              <c:strCache/>
            </c:strRef>
          </c:cat>
          <c:val>
            <c:numRef>
              <c:f>'9.3 Transmisión'!$U$32:$W$32</c:f>
              <c:numCache/>
            </c:numRef>
          </c:val>
        </c:ser>
        <c:ser>
          <c:idx val="5"/>
          <c:order val="5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Transmisión'!$U$30:$W$30</c:f>
              <c:strCache/>
            </c:strRef>
          </c:cat>
          <c:val>
            <c:numRef>
              <c:f>'9.3 Transmisión'!$V$31:$W$31</c:f>
              <c:numCache/>
            </c:numRef>
          </c:val>
        </c:ser>
        <c:ser>
          <c:idx val="6"/>
          <c:order val="6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Transmisión'!$U$30:$W$30</c:f>
              <c:strCache/>
            </c:strRef>
          </c:cat>
          <c:val>
            <c:numRef>
              <c:f>'9.3 Transmisión'!$U$32:$W$32</c:f>
              <c:numCache/>
            </c:numRef>
          </c:val>
        </c:ser>
        <c:ser>
          <c:idx val="7"/>
          <c:order val="7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Transmisión'!$U$30:$W$30</c:f>
              <c:strCache/>
            </c:strRef>
          </c:cat>
          <c:val>
            <c:numRef>
              <c:f>'9.3 Transmisión'!$V$31:$W$31</c:f>
              <c:numCache/>
            </c:numRef>
          </c:val>
        </c:ser>
        <c:overlap val="100"/>
        <c:axId val="4113548"/>
        <c:axId val="37021933"/>
      </c:barChart>
      <c:cat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548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POR EMPRESA TRANSMISORA 2001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44</xdr:row>
      <xdr:rowOff>104775</xdr:rowOff>
    </xdr:from>
    <xdr:to>
      <xdr:col>9</xdr:col>
      <xdr:colOff>666750</xdr:colOff>
      <xdr:row>69</xdr:row>
      <xdr:rowOff>104775</xdr:rowOff>
    </xdr:to>
    <xdr:graphicFrame>
      <xdr:nvGraphicFramePr>
        <xdr:cNvPr id="1" name="Chart 3"/>
        <xdr:cNvGraphicFramePr/>
      </xdr:nvGraphicFramePr>
      <xdr:xfrm>
        <a:off x="266700" y="7419975"/>
        <a:ext cx="8391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23</xdr:row>
      <xdr:rowOff>28575</xdr:rowOff>
    </xdr:from>
    <xdr:to>
      <xdr:col>9</xdr:col>
      <xdr:colOff>828675</xdr:colOff>
      <xdr:row>42</xdr:row>
      <xdr:rowOff>95250</xdr:rowOff>
    </xdr:to>
    <xdr:graphicFrame>
      <xdr:nvGraphicFramePr>
        <xdr:cNvPr id="2" name="Chart 1"/>
        <xdr:cNvGraphicFramePr/>
      </xdr:nvGraphicFramePr>
      <xdr:xfrm>
        <a:off x="161925" y="3905250"/>
        <a:ext cx="8658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704850</xdr:colOff>
      <xdr:row>27</xdr:row>
      <xdr:rowOff>85725</xdr:rowOff>
    </xdr:from>
    <xdr:to>
      <xdr:col>3</xdr:col>
      <xdr:colOff>590550</xdr:colOff>
      <xdr:row>29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04850" y="4610100"/>
          <a:ext cx="2171700" cy="247650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 : US$  7 048,8 Millones</a:t>
          </a:r>
        </a:p>
      </xdr:txBody>
    </xdr:sp>
    <xdr:clientData/>
  </xdr:twoCellAnchor>
  <xdr:twoCellAnchor>
    <xdr:from>
      <xdr:col>4</xdr:col>
      <xdr:colOff>457200</xdr:colOff>
      <xdr:row>26</xdr:row>
      <xdr:rowOff>104775</xdr:rowOff>
    </xdr:from>
    <xdr:to>
      <xdr:col>9</xdr:col>
      <xdr:colOff>561975</xdr:colOff>
      <xdr:row>41</xdr:row>
      <xdr:rowOff>133350</xdr:rowOff>
    </xdr:to>
    <xdr:graphicFrame>
      <xdr:nvGraphicFramePr>
        <xdr:cNvPr id="4" name="Chart 2"/>
        <xdr:cNvGraphicFramePr/>
      </xdr:nvGraphicFramePr>
      <xdr:xfrm>
        <a:off x="4048125" y="4467225"/>
        <a:ext cx="4505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0.61825</cdr:y>
    </cdr:from>
    <cdr:to>
      <cdr:x>0.5645</cdr:x>
      <cdr:y>0.6795</cdr:y>
    </cdr:to>
    <cdr:sp>
      <cdr:nvSpPr>
        <cdr:cNvPr id="1" name="Text Box 23"/>
        <cdr:cNvSpPr txBox="1">
          <a:spLocks noChangeArrowheads="1"/>
        </cdr:cNvSpPr>
      </cdr:nvSpPr>
      <cdr:spPr>
        <a:xfrm>
          <a:off x="1924050" y="19526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0.3495</cdr:x>
      <cdr:y>0.39525</cdr:y>
    </cdr:from>
    <cdr:to>
      <cdr:x>0.439</cdr:x>
      <cdr:y>0.4705</cdr:y>
    </cdr:to>
    <cdr:sp>
      <cdr:nvSpPr>
        <cdr:cNvPr id="2" name="Text Box 23"/>
        <cdr:cNvSpPr txBox="1">
          <a:spLocks noChangeArrowheads="1"/>
        </cdr:cNvSpPr>
      </cdr:nvSpPr>
      <cdr:spPr>
        <a:xfrm>
          <a:off x="1390650" y="1247775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31%</a:t>
          </a:r>
        </a:p>
      </cdr:txBody>
    </cdr:sp>
  </cdr:relSizeAnchor>
  <cdr:relSizeAnchor xmlns:cdr="http://schemas.openxmlformats.org/drawingml/2006/chartDrawing">
    <cdr:from>
      <cdr:x>0.40475</cdr:x>
      <cdr:y>0.09925</cdr:y>
    </cdr:from>
    <cdr:to>
      <cdr:x>0.4875</cdr:x>
      <cdr:y>0.174</cdr:y>
    </cdr:to>
    <cdr:sp>
      <cdr:nvSpPr>
        <cdr:cNvPr id="3" name="Text Box 23"/>
        <cdr:cNvSpPr txBox="1">
          <a:spLocks noChangeArrowheads="1"/>
        </cdr:cNvSpPr>
      </cdr:nvSpPr>
      <cdr:spPr>
        <a:xfrm>
          <a:off x="1609725" y="304800"/>
          <a:ext cx="333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69%</a:t>
          </a:r>
        </a:p>
      </cdr:txBody>
    </cdr:sp>
  </cdr:relSizeAnchor>
  <cdr:relSizeAnchor xmlns:cdr="http://schemas.openxmlformats.org/drawingml/2006/chartDrawing">
    <cdr:from>
      <cdr:x>0.54</cdr:x>
      <cdr:y>0.00075</cdr:y>
    </cdr:from>
    <cdr:to>
      <cdr:x>0.62625</cdr:x>
      <cdr:y>0.076</cdr:y>
    </cdr:to>
    <cdr:sp>
      <cdr:nvSpPr>
        <cdr:cNvPr id="4" name="Text Box 23"/>
        <cdr:cNvSpPr txBox="1">
          <a:spLocks noChangeArrowheads="1"/>
        </cdr:cNvSpPr>
      </cdr:nvSpPr>
      <cdr:spPr>
        <a:xfrm>
          <a:off x="2152650" y="0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97%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0.28325</cdr:y>
    </cdr:from>
    <cdr:to>
      <cdr:x>0.39425</cdr:x>
      <cdr:y>0.41325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1123950"/>
          <a:ext cx="30099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48 207 GWh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0.42975</cdr:x>
      <cdr:y>0.61275</cdr:y>
    </cdr:from>
    <cdr:to>
      <cdr:x>0.47775</cdr:x>
      <cdr:y>0.68875</cdr:y>
    </cdr:to>
    <cdr:sp>
      <cdr:nvSpPr>
        <cdr:cNvPr id="1" name="Text Box 23"/>
        <cdr:cNvSpPr txBox="1">
          <a:spLocks noChangeArrowheads="1"/>
        </cdr:cNvSpPr>
      </cdr:nvSpPr>
      <cdr:spPr>
        <a:xfrm>
          <a:off x="2266950" y="1943100"/>
          <a:ext cx="257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0.466</cdr:x>
      <cdr:y>0.017</cdr:y>
    </cdr:from>
    <cdr:to>
      <cdr:x>0.5385</cdr:x>
      <cdr:y>0.0925</cdr:y>
    </cdr:to>
    <cdr:sp>
      <cdr:nvSpPr>
        <cdr:cNvPr id="2" name="Text Box 24"/>
        <cdr:cNvSpPr txBox="1">
          <a:spLocks noChangeArrowheads="1"/>
        </cdr:cNvSpPr>
      </cdr:nvSpPr>
      <cdr:spPr>
        <a:xfrm>
          <a:off x="2457450" y="47625"/>
          <a:ext cx="381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97%
</a:t>
          </a:r>
        </a:p>
      </cdr:txBody>
    </cdr:sp>
  </cdr:relSizeAnchor>
  <cdr:relSizeAnchor xmlns:cdr="http://schemas.openxmlformats.org/drawingml/2006/chartDrawing">
    <cdr:from>
      <cdr:x>0.33225</cdr:x>
      <cdr:y>0.131</cdr:y>
    </cdr:from>
    <cdr:to>
      <cdr:x>0.43425</cdr:x>
      <cdr:y>0.19675</cdr:y>
    </cdr:to>
    <cdr:sp>
      <cdr:nvSpPr>
        <cdr:cNvPr id="3" name="Text Box 23"/>
        <cdr:cNvSpPr txBox="1">
          <a:spLocks noChangeArrowheads="1"/>
        </cdr:cNvSpPr>
      </cdr:nvSpPr>
      <cdr:spPr>
        <a:xfrm>
          <a:off x="1752600" y="4095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58%</a:t>
          </a:r>
        </a:p>
      </cdr:txBody>
    </cdr:sp>
  </cdr:relSizeAnchor>
  <cdr:relSizeAnchor xmlns:cdr="http://schemas.openxmlformats.org/drawingml/2006/chartDrawing">
    <cdr:from>
      <cdr:x>0.278</cdr:x>
      <cdr:y>0.268</cdr:y>
    </cdr:from>
    <cdr:to>
      <cdr:x>0.3555</cdr:x>
      <cdr:y>0.34325</cdr:y>
    </cdr:to>
    <cdr:sp>
      <cdr:nvSpPr>
        <cdr:cNvPr id="4" name="Text Box 23"/>
        <cdr:cNvSpPr txBox="1">
          <a:spLocks noChangeArrowheads="1"/>
        </cdr:cNvSpPr>
      </cdr:nvSpPr>
      <cdr:spPr>
        <a:xfrm>
          <a:off x="1466850" y="847725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97</xdr:row>
      <xdr:rowOff>123825</xdr:rowOff>
    </xdr:from>
    <xdr:to>
      <xdr:col>8</xdr:col>
      <xdr:colOff>361950</xdr:colOff>
      <xdr:row>113</xdr:row>
      <xdr:rowOff>142875</xdr:rowOff>
    </xdr:to>
    <xdr:graphicFrame>
      <xdr:nvGraphicFramePr>
        <xdr:cNvPr id="1" name="Chart 1"/>
        <xdr:cNvGraphicFramePr/>
      </xdr:nvGraphicFramePr>
      <xdr:xfrm>
        <a:off x="619125" y="23917275"/>
        <a:ext cx="74199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3314700</xdr:colOff>
      <xdr:row>100</xdr:row>
      <xdr:rowOff>95250</xdr:rowOff>
    </xdr:from>
    <xdr:to>
      <xdr:col>8</xdr:col>
      <xdr:colOff>161925</xdr:colOff>
      <xdr:row>113</xdr:row>
      <xdr:rowOff>38100</xdr:rowOff>
    </xdr:to>
    <xdr:graphicFrame>
      <xdr:nvGraphicFramePr>
        <xdr:cNvPr id="2" name="Chart 2"/>
        <xdr:cNvGraphicFramePr/>
      </xdr:nvGraphicFramePr>
      <xdr:xfrm>
        <a:off x="3848100" y="24631650"/>
        <a:ext cx="39909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101</xdr:row>
      <xdr:rowOff>85725</xdr:rowOff>
    </xdr:from>
    <xdr:to>
      <xdr:col>2</xdr:col>
      <xdr:colOff>2409825</xdr:colOff>
      <xdr:row>102</xdr:row>
      <xdr:rowOff>152400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143000" y="24869775"/>
          <a:ext cx="1800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12 117 MW</a:t>
          </a:r>
        </a:p>
      </xdr:txBody>
    </xdr:sp>
    <xdr:clientData/>
  </xdr:twoCellAnchor>
  <xdr:twoCellAnchor>
    <xdr:from>
      <xdr:col>11</xdr:col>
      <xdr:colOff>123825</xdr:colOff>
      <xdr:row>97</xdr:row>
      <xdr:rowOff>123825</xdr:rowOff>
    </xdr:from>
    <xdr:to>
      <xdr:col>23</xdr:col>
      <xdr:colOff>914400</xdr:colOff>
      <xdr:row>113</xdr:row>
      <xdr:rowOff>142875</xdr:rowOff>
    </xdr:to>
    <xdr:graphicFrame>
      <xdr:nvGraphicFramePr>
        <xdr:cNvPr id="4" name="Chart 3"/>
        <xdr:cNvGraphicFramePr/>
      </xdr:nvGraphicFramePr>
      <xdr:xfrm>
        <a:off x="9610725" y="23917275"/>
        <a:ext cx="94678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100</xdr:row>
      <xdr:rowOff>133350</xdr:rowOff>
    </xdr:from>
    <xdr:to>
      <xdr:col>23</xdr:col>
      <xdr:colOff>885825</xdr:colOff>
      <xdr:row>113</xdr:row>
      <xdr:rowOff>95250</xdr:rowOff>
    </xdr:to>
    <xdr:graphicFrame>
      <xdr:nvGraphicFramePr>
        <xdr:cNvPr id="5" name="Chart 4"/>
        <xdr:cNvGraphicFramePr/>
      </xdr:nvGraphicFramePr>
      <xdr:xfrm>
        <a:off x="13763625" y="24669750"/>
        <a:ext cx="52863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257175</xdr:colOff>
      <xdr:row>108</xdr:row>
      <xdr:rowOff>38100</xdr:rowOff>
    </xdr:from>
    <xdr:to>
      <xdr:col>6</xdr:col>
      <xdr:colOff>619125</xdr:colOff>
      <xdr:row>109</xdr:row>
      <xdr:rowOff>66675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6562725" y="26555700"/>
          <a:ext cx="361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6</xdr:col>
      <xdr:colOff>114300</xdr:colOff>
      <xdr:row>108</xdr:row>
      <xdr:rowOff>123825</xdr:rowOff>
    </xdr:from>
    <xdr:to>
      <xdr:col>6</xdr:col>
      <xdr:colOff>381000</xdr:colOff>
      <xdr:row>109</xdr:row>
      <xdr:rowOff>152400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6419850" y="2664142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247650</xdr:colOff>
      <xdr:row>108</xdr:row>
      <xdr:rowOff>142875</xdr:rowOff>
    </xdr:from>
    <xdr:to>
      <xdr:col>21</xdr:col>
      <xdr:colOff>419100</xdr:colOff>
      <xdr:row>109</xdr:row>
      <xdr:rowOff>133350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16935450" y="2666047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428625</xdr:colOff>
      <xdr:row>108</xdr:row>
      <xdr:rowOff>114300</xdr:rowOff>
    </xdr:from>
    <xdr:to>
      <xdr:col>21</xdr:col>
      <xdr:colOff>790575</xdr:colOff>
      <xdr:row>109</xdr:row>
      <xdr:rowOff>85725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17116425" y="2663190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123825</xdr:colOff>
      <xdr:row>107</xdr:row>
      <xdr:rowOff>133350</xdr:rowOff>
    </xdr:from>
    <xdr:to>
      <xdr:col>7</xdr:col>
      <xdr:colOff>476250</xdr:colOff>
      <xdr:row>109</xdr:row>
      <xdr:rowOff>9525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7086600" y="26403300"/>
          <a:ext cx="352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6</xdr:col>
      <xdr:colOff>600075</xdr:colOff>
      <xdr:row>108</xdr:row>
      <xdr:rowOff>95250</xdr:rowOff>
    </xdr:from>
    <xdr:to>
      <xdr:col>7</xdr:col>
      <xdr:colOff>142875</xdr:colOff>
      <xdr:row>109</xdr:row>
      <xdr:rowOff>123825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6905625" y="26612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22</xdr:col>
      <xdr:colOff>209550</xdr:colOff>
      <xdr:row>108</xdr:row>
      <xdr:rowOff>85725</xdr:rowOff>
    </xdr:from>
    <xdr:to>
      <xdr:col>22</xdr:col>
      <xdr:colOff>571500</xdr:colOff>
      <xdr:row>109</xdr:row>
      <xdr:rowOff>57150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17783175" y="2660332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9525</xdr:colOff>
      <xdr:row>108</xdr:row>
      <xdr:rowOff>104775</xdr:rowOff>
    </xdr:from>
    <xdr:to>
      <xdr:col>22</xdr:col>
      <xdr:colOff>371475</xdr:colOff>
      <xdr:row>109</xdr:row>
      <xdr:rowOff>76200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17583150" y="266223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33</xdr:row>
      <xdr:rowOff>123825</xdr:rowOff>
    </xdr:from>
    <xdr:to>
      <xdr:col>11</xdr:col>
      <xdr:colOff>514350</xdr:colOff>
      <xdr:row>57</xdr:row>
      <xdr:rowOff>152400</xdr:rowOff>
    </xdr:to>
    <xdr:graphicFrame>
      <xdr:nvGraphicFramePr>
        <xdr:cNvPr id="1" name="Chart 1"/>
        <xdr:cNvGraphicFramePr/>
      </xdr:nvGraphicFramePr>
      <xdr:xfrm>
        <a:off x="1895475" y="7562850"/>
        <a:ext cx="89630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37</xdr:row>
      <xdr:rowOff>104775</xdr:rowOff>
    </xdr:from>
    <xdr:to>
      <xdr:col>7</xdr:col>
      <xdr:colOff>752475</xdr:colOff>
      <xdr:row>39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24550" y="8191500"/>
          <a:ext cx="1533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11 010 km.</a:t>
          </a:r>
        </a:p>
      </xdr:txBody>
    </xdr:sp>
    <xdr:clientData/>
  </xdr:twoCellAnchor>
  <xdr:twoCellAnchor>
    <xdr:from>
      <xdr:col>51</xdr:col>
      <xdr:colOff>247650</xdr:colOff>
      <xdr:row>0</xdr:row>
      <xdr:rowOff>0</xdr:rowOff>
    </xdr:from>
    <xdr:to>
      <xdr:col>60</xdr:col>
      <xdr:colOff>485775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49758600" y="0"/>
        <a:ext cx="7096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1143000</xdr:colOff>
      <xdr:row>62</xdr:row>
      <xdr:rowOff>104775</xdr:rowOff>
    </xdr:from>
    <xdr:to>
      <xdr:col>11</xdr:col>
      <xdr:colOff>552450</xdr:colOff>
      <xdr:row>90</xdr:row>
      <xdr:rowOff>9525</xdr:rowOff>
    </xdr:to>
    <xdr:graphicFrame>
      <xdr:nvGraphicFramePr>
        <xdr:cNvPr id="4" name="Chart 5"/>
        <xdr:cNvGraphicFramePr/>
      </xdr:nvGraphicFramePr>
      <xdr:xfrm>
        <a:off x="1876425" y="12239625"/>
        <a:ext cx="902017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44</xdr:row>
      <xdr:rowOff>57150</xdr:rowOff>
    </xdr:from>
    <xdr:to>
      <xdr:col>5</xdr:col>
      <xdr:colOff>590550</xdr:colOff>
      <xdr:row>46</xdr:row>
      <xdr:rowOff>28575</xdr:rowOff>
    </xdr:to>
    <xdr:sp>
      <xdr:nvSpPr>
        <xdr:cNvPr id="5" name="1 CuadroTexto"/>
        <xdr:cNvSpPr txBox="1">
          <a:spLocks noChangeArrowheads="1"/>
        </xdr:cNvSpPr>
      </xdr:nvSpPr>
      <xdr:spPr>
        <a:xfrm>
          <a:off x="5353050" y="9277350"/>
          <a:ext cx="51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15%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0.251</cdr:y>
    </cdr:from>
    <cdr:to>
      <cdr:x>0.321</cdr:x>
      <cdr:y>0.373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933450"/>
          <a:ext cx="1990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7 167 018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clientes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0.26275</cdr:y>
    </cdr:from>
    <cdr:to>
      <cdr:x>0.43475</cdr:x>
      <cdr:y>0.3285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962025"/>
          <a:ext cx="2190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22 399,5 GWh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142875</xdr:rowOff>
    </xdr:from>
    <xdr:to>
      <xdr:col>5</xdr:col>
      <xdr:colOff>409575</xdr:colOff>
      <xdr:row>71</xdr:row>
      <xdr:rowOff>76200</xdr:rowOff>
    </xdr:to>
    <xdr:graphicFrame>
      <xdr:nvGraphicFramePr>
        <xdr:cNvPr id="1" name="Chart 1"/>
        <xdr:cNvGraphicFramePr/>
      </xdr:nvGraphicFramePr>
      <xdr:xfrm>
        <a:off x="323850" y="11125200"/>
        <a:ext cx="79724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2914650</xdr:colOff>
      <xdr:row>52</xdr:row>
      <xdr:rowOff>104775</xdr:rowOff>
    </xdr:from>
    <xdr:to>
      <xdr:col>5</xdr:col>
      <xdr:colOff>133350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3228975" y="11801475"/>
        <a:ext cx="47910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48</xdr:row>
      <xdr:rowOff>142875</xdr:rowOff>
    </xdr:from>
    <xdr:to>
      <xdr:col>15</xdr:col>
      <xdr:colOff>371475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8734425" y="11125200"/>
        <a:ext cx="78200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485775</xdr:colOff>
      <xdr:row>52</xdr:row>
      <xdr:rowOff>104775</xdr:rowOff>
    </xdr:from>
    <xdr:to>
      <xdr:col>14</xdr:col>
      <xdr:colOff>1247775</xdr:colOff>
      <xdr:row>70</xdr:row>
      <xdr:rowOff>9525</xdr:rowOff>
    </xdr:to>
    <xdr:graphicFrame>
      <xdr:nvGraphicFramePr>
        <xdr:cNvPr id="4" name="Chart 4"/>
        <xdr:cNvGraphicFramePr/>
      </xdr:nvGraphicFramePr>
      <xdr:xfrm>
        <a:off x="12382500" y="11801475"/>
        <a:ext cx="37623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iveti\Std98\BOLETIN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view="pageBreakPreview" zoomScale="90" zoomScaleSheetLayoutView="90" zoomScalePageLayoutView="70" workbookViewId="0" topLeftCell="A1">
      <selection activeCell="L47" sqref="L47"/>
    </sheetView>
  </sheetViews>
  <sheetFormatPr defaultColWidth="11.421875" defaultRowHeight="12.75"/>
  <cols>
    <col min="4" max="4" width="19.57421875" style="0" customWidth="1"/>
    <col min="5" max="6" width="13.7109375" style="0" bestFit="1" customWidth="1"/>
    <col min="7" max="7" width="15.7109375" style="0" customWidth="1"/>
    <col min="10" max="10" width="18.7109375" style="0" customWidth="1"/>
    <col min="11" max="11" width="13.421875" style="0" customWidth="1"/>
    <col min="12" max="12" width="17.28125" style="0" customWidth="1"/>
    <col min="13" max="14" width="16.421875" style="0" bestFit="1" customWidth="1"/>
  </cols>
  <sheetData>
    <row r="1" spans="1:10" ht="18">
      <c r="A1" s="56" t="s">
        <v>84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 customHeight="1">
      <c r="A2" s="57"/>
      <c r="B2" s="58"/>
      <c r="C2" s="58"/>
      <c r="D2" s="50"/>
      <c r="E2" s="50"/>
      <c r="F2" s="50"/>
      <c r="G2" s="50"/>
      <c r="H2" s="50"/>
      <c r="I2" s="50"/>
      <c r="J2" s="30"/>
    </row>
    <row r="3" spans="1:10" ht="13.5" thickBo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4" ht="12.75">
      <c r="A4" s="30"/>
      <c r="B4" s="30"/>
      <c r="C4" s="30"/>
      <c r="D4" s="352"/>
      <c r="E4" s="353"/>
      <c r="F4" s="354"/>
      <c r="G4" s="355"/>
      <c r="H4" s="30"/>
      <c r="I4" s="30"/>
      <c r="J4" s="30"/>
      <c r="M4" s="351"/>
      <c r="N4" s="351"/>
    </row>
    <row r="5" spans="1:14" ht="12.75">
      <c r="A5" s="30"/>
      <c r="B5" s="30"/>
      <c r="C5" s="30"/>
      <c r="D5" s="356" t="s">
        <v>27</v>
      </c>
      <c r="E5" s="357" t="s">
        <v>3</v>
      </c>
      <c r="F5" s="358" t="s">
        <v>4</v>
      </c>
      <c r="G5" s="359" t="s">
        <v>2</v>
      </c>
      <c r="H5" s="30"/>
      <c r="I5" s="30"/>
      <c r="J5" s="30"/>
      <c r="M5" s="351"/>
      <c r="N5" s="351"/>
    </row>
    <row r="6" spans="1:14" ht="12.75">
      <c r="A6" s="30"/>
      <c r="B6" s="30"/>
      <c r="C6" s="30"/>
      <c r="D6" s="360"/>
      <c r="E6" s="361"/>
      <c r="F6" s="362"/>
      <c r="G6" s="363"/>
      <c r="H6" s="30"/>
      <c r="I6" s="30"/>
      <c r="J6" s="30"/>
      <c r="M6" s="351"/>
      <c r="N6" s="351"/>
    </row>
    <row r="7" spans="1:14" ht="12.75">
      <c r="A7" s="30"/>
      <c r="B7" s="30"/>
      <c r="C7" s="30"/>
      <c r="D7" s="59"/>
      <c r="E7" s="393" t="s">
        <v>32</v>
      </c>
      <c r="F7" s="394"/>
      <c r="G7" s="395"/>
      <c r="H7" s="30"/>
      <c r="I7" s="30"/>
      <c r="J7" s="32"/>
      <c r="K7" s="2"/>
      <c r="L7" s="2"/>
      <c r="M7" s="2"/>
      <c r="N7" s="2"/>
    </row>
    <row r="8" spans="1:11" ht="15">
      <c r="A8" s="30"/>
      <c r="B8" s="30"/>
      <c r="C8" s="30"/>
      <c r="D8" s="60" t="s">
        <v>28</v>
      </c>
      <c r="E8" s="92">
        <v>737.6098273424076</v>
      </c>
      <c r="F8" s="93">
        <v>2603.3911504775</v>
      </c>
      <c r="G8" s="98">
        <f>SUM(E8:F8)</f>
        <v>3341.000977819908</v>
      </c>
      <c r="H8" s="30"/>
      <c r="I8" s="30"/>
      <c r="J8" s="30"/>
      <c r="K8" s="2"/>
    </row>
    <row r="9" spans="1:12" ht="12.75">
      <c r="A9" s="30"/>
      <c r="B9" s="30"/>
      <c r="C9" s="30"/>
      <c r="D9" s="88"/>
      <c r="E9" s="83"/>
      <c r="F9" s="94"/>
      <c r="G9" s="99">
        <f>G8/G17</f>
        <v>0.4739791132098154</v>
      </c>
      <c r="H9" s="30"/>
      <c r="I9" s="30"/>
      <c r="J9" s="30"/>
      <c r="K9" s="9"/>
      <c r="L9" s="27"/>
    </row>
    <row r="10" spans="1:12" ht="12.75">
      <c r="A10" s="30"/>
      <c r="B10" s="30"/>
      <c r="C10" s="30"/>
      <c r="D10" s="88"/>
      <c r="E10" s="83"/>
      <c r="F10" s="94"/>
      <c r="G10" s="100"/>
      <c r="H10" s="30"/>
      <c r="I10" s="30"/>
      <c r="J10" s="30"/>
      <c r="K10" s="9"/>
      <c r="L10" s="27"/>
    </row>
    <row r="11" spans="1:28" ht="15">
      <c r="A11" s="30"/>
      <c r="B11" s="30"/>
      <c r="C11" s="30"/>
      <c r="D11" s="60" t="s">
        <v>29</v>
      </c>
      <c r="E11" s="83"/>
      <c r="F11" s="95">
        <v>426.1982092417873</v>
      </c>
      <c r="G11" s="101">
        <f>SUM(E11:F11)</f>
        <v>426.1982092417873</v>
      </c>
      <c r="H11" s="30"/>
      <c r="I11" s="30"/>
      <c r="J11" s="30"/>
      <c r="K11" s="9"/>
      <c r="L11" s="7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</row>
    <row r="12" spans="1:28" ht="12.75">
      <c r="A12" s="30"/>
      <c r="B12" s="30"/>
      <c r="C12" s="30"/>
      <c r="D12" s="88"/>
      <c r="E12" s="83"/>
      <c r="F12" s="94"/>
      <c r="G12" s="99">
        <f>G11/G17</f>
        <v>0.06046363069305355</v>
      </c>
      <c r="H12" s="30"/>
      <c r="I12" s="30"/>
      <c r="J12" s="30"/>
      <c r="K12" s="9"/>
      <c r="L12" s="71"/>
      <c r="M12" s="7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</row>
    <row r="13" spans="1:28" ht="12.75">
      <c r="A13" s="30"/>
      <c r="B13" s="30"/>
      <c r="C13" s="30"/>
      <c r="D13" s="60"/>
      <c r="E13" s="83"/>
      <c r="F13" s="94"/>
      <c r="G13" s="100"/>
      <c r="H13" s="30"/>
      <c r="I13" s="30"/>
      <c r="J13" s="30"/>
      <c r="L13" s="71"/>
      <c r="M13" s="71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>
      <c r="A14" s="30"/>
      <c r="B14" s="30"/>
      <c r="C14" s="30"/>
      <c r="D14" s="60" t="s">
        <v>30</v>
      </c>
      <c r="E14" s="84">
        <v>1360.0404819547286</v>
      </c>
      <c r="F14" s="95">
        <v>1921.5962073040455</v>
      </c>
      <c r="G14" s="101">
        <f>SUM(E14:F14)</f>
        <v>3281.636689258774</v>
      </c>
      <c r="H14" s="30"/>
      <c r="I14" s="30"/>
      <c r="J14" s="30"/>
      <c r="L14" s="71"/>
      <c r="M14" s="71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</row>
    <row r="15" spans="1:28" ht="12.75">
      <c r="A15" s="30"/>
      <c r="B15" s="30"/>
      <c r="C15" s="30"/>
      <c r="D15" s="59"/>
      <c r="E15" s="96">
        <f>+E14/$G$14</f>
        <v>0.4144396868813416</v>
      </c>
      <c r="F15" s="97">
        <f>+F14/G14</f>
        <v>0.5855603131186585</v>
      </c>
      <c r="G15" s="102">
        <f>G14/G17</f>
        <v>0.4655572560971311</v>
      </c>
      <c r="H15" s="30"/>
      <c r="I15" s="30"/>
      <c r="J15" s="30"/>
      <c r="L15" s="71"/>
      <c r="M15" s="122">
        <v>1255195.5699007341</v>
      </c>
      <c r="N15" s="123">
        <v>1956338.0493668143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</row>
    <row r="16" spans="1:28" ht="12.75">
      <c r="A16" s="30"/>
      <c r="B16" s="30"/>
      <c r="C16" s="30"/>
      <c r="D16" s="103"/>
      <c r="E16" s="85"/>
      <c r="F16" s="89"/>
      <c r="G16" s="104"/>
      <c r="H16" s="30"/>
      <c r="I16" s="30"/>
      <c r="J16" s="30"/>
      <c r="L16" s="72"/>
      <c r="M16" s="7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</row>
    <row r="17" spans="1:28" ht="15.75">
      <c r="A17" s="30"/>
      <c r="B17" s="30"/>
      <c r="C17" s="30"/>
      <c r="D17" s="105" t="s">
        <v>2</v>
      </c>
      <c r="E17" s="86">
        <f>SUM(E8,E11,E14)</f>
        <v>2097.650309297136</v>
      </c>
      <c r="F17" s="90">
        <f>SUM(F8,F11,F14)</f>
        <v>4951.185567023333</v>
      </c>
      <c r="G17" s="106">
        <f>SUM(E17:F17)</f>
        <v>7048.835876320469</v>
      </c>
      <c r="H17" s="33"/>
      <c r="I17" s="33"/>
      <c r="J17" s="33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</row>
    <row r="18" spans="1:28" ht="13.5" thickBot="1">
      <c r="A18" s="30"/>
      <c r="B18" s="30"/>
      <c r="C18" s="30"/>
      <c r="D18" s="107"/>
      <c r="E18" s="87">
        <f>E17/G17</f>
        <v>0.29758818989443137</v>
      </c>
      <c r="F18" s="91">
        <f>F17/G17</f>
        <v>0.7024118101055686</v>
      </c>
      <c r="G18" s="108"/>
      <c r="H18" s="30"/>
      <c r="I18" s="30"/>
      <c r="J18" s="30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</row>
    <row r="19" spans="1:28" ht="4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</row>
    <row r="20" spans="1:28" ht="14.2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</row>
    <row r="21" spans="1:28" ht="13.5">
      <c r="A21" s="30"/>
      <c r="B21" s="61" t="s">
        <v>215</v>
      </c>
      <c r="C21" s="30"/>
      <c r="D21" s="30"/>
      <c r="E21" s="30"/>
      <c r="F21" s="30"/>
      <c r="G21" s="30"/>
      <c r="H21" s="30"/>
      <c r="I21" s="30"/>
      <c r="J21" s="30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 spans="1:28" ht="13.5">
      <c r="A22" s="30"/>
      <c r="B22" s="61" t="s">
        <v>216</v>
      </c>
      <c r="C22" s="30"/>
      <c r="D22" s="30"/>
      <c r="E22" s="30"/>
      <c r="F22" s="30"/>
      <c r="G22" s="30"/>
      <c r="H22" s="30"/>
      <c r="I22" s="30"/>
      <c r="J22" s="30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ht="13.5">
      <c r="A23" s="30"/>
      <c r="B23" s="30"/>
      <c r="C23" s="28"/>
      <c r="D23" s="30"/>
      <c r="E23" s="30"/>
      <c r="F23" s="30"/>
      <c r="G23" s="30"/>
      <c r="H23" s="30"/>
      <c r="I23" s="30"/>
      <c r="J23" s="30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1:28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L25" s="63"/>
      <c r="M25" s="109">
        <f>(E8/G8)*100</f>
        <v>22.07751007076082</v>
      </c>
      <c r="N25" s="110">
        <f>(F8/G8)*100</f>
        <v>77.92248992923918</v>
      </c>
      <c r="O25" s="111">
        <f>SUM(M25:N25)/100</f>
        <v>1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L26" s="63"/>
      <c r="M26" s="112"/>
      <c r="N26" s="73"/>
      <c r="O26" s="11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</row>
    <row r="27" spans="1:28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L27" s="63"/>
      <c r="M27" s="112"/>
      <c r="N27" s="73"/>
      <c r="O27" s="11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</row>
    <row r="28" spans="1:28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L28" s="63"/>
      <c r="M28" s="112">
        <f>(E11/G11)*100</f>
        <v>0</v>
      </c>
      <c r="N28" s="73">
        <f>(F11/G11)*100</f>
        <v>100</v>
      </c>
      <c r="O28" s="113">
        <f>SUM(M28:N28)/100</f>
        <v>1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</row>
    <row r="29" spans="1:28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L29" s="63"/>
      <c r="M29" s="112"/>
      <c r="N29" s="73"/>
      <c r="O29" s="11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L30" s="63"/>
      <c r="M30" s="112"/>
      <c r="N30" s="73"/>
      <c r="O30" s="11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L31" s="63"/>
      <c r="M31" s="114">
        <f>(E14/G14)*100</f>
        <v>41.443968688134156</v>
      </c>
      <c r="N31" s="115">
        <f>(F14/G14)*100</f>
        <v>58.55603131186585</v>
      </c>
      <c r="O31" s="116">
        <f>SUM(M31:N31)/100</f>
        <v>1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28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</row>
    <row r="33" spans="1:28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</row>
    <row r="34" spans="1:28" ht="15.75">
      <c r="A34" s="30"/>
      <c r="B34" s="30"/>
      <c r="C34" s="30"/>
      <c r="D34" s="30"/>
      <c r="E34" s="30"/>
      <c r="F34" s="30"/>
      <c r="G34" s="30"/>
      <c r="H34" s="30"/>
      <c r="I34" s="30"/>
      <c r="J34" s="30"/>
      <c r="L34" s="63"/>
      <c r="M34" s="117" t="s">
        <v>115</v>
      </c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9"/>
      <c r="AB34" s="63"/>
    </row>
    <row r="35" spans="1:28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L35" s="63"/>
      <c r="M35" s="118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80"/>
      <c r="AB35" s="63"/>
    </row>
    <row r="36" spans="1:28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L36" s="63"/>
      <c r="M36" s="118"/>
      <c r="N36" s="76" t="s">
        <v>16</v>
      </c>
      <c r="O36" s="76" t="s">
        <v>17</v>
      </c>
      <c r="P36" s="76" t="s">
        <v>18</v>
      </c>
      <c r="Q36" s="76" t="s">
        <v>19</v>
      </c>
      <c r="R36" s="76" t="s">
        <v>20</v>
      </c>
      <c r="S36" s="76" t="s">
        <v>21</v>
      </c>
      <c r="T36" s="76" t="s">
        <v>22</v>
      </c>
      <c r="U36" s="76" t="s">
        <v>23</v>
      </c>
      <c r="V36" s="76" t="s">
        <v>26</v>
      </c>
      <c r="W36" s="76" t="s">
        <v>24</v>
      </c>
      <c r="X36" s="76" t="s">
        <v>25</v>
      </c>
      <c r="Y36" s="76" t="s">
        <v>34</v>
      </c>
      <c r="Z36" s="63" t="s">
        <v>2</v>
      </c>
      <c r="AA36" s="80"/>
      <c r="AB36" s="63"/>
    </row>
    <row r="37" spans="1:28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L37" s="63"/>
      <c r="M37" s="118" t="s">
        <v>14</v>
      </c>
      <c r="N37" s="66">
        <v>277.44515593413166</v>
      </c>
      <c r="O37" s="66">
        <v>282.29139421901476</v>
      </c>
      <c r="P37" s="66">
        <v>269.74832312125335</v>
      </c>
      <c r="Q37" s="66">
        <v>288.13997562157306</v>
      </c>
      <c r="R37" s="66">
        <v>274.2641783442356</v>
      </c>
      <c r="S37" s="66">
        <v>271.3173736060959</v>
      </c>
      <c r="T37" s="66">
        <v>270.6004340265189</v>
      </c>
      <c r="U37" s="66">
        <v>273.77678675893776</v>
      </c>
      <c r="V37" s="66">
        <v>281.35481216614477</v>
      </c>
      <c r="W37" s="66">
        <v>276.0957692717028</v>
      </c>
      <c r="X37" s="66">
        <v>298.5745429416175</v>
      </c>
      <c r="Y37" s="66">
        <v>277.3922318086822</v>
      </c>
      <c r="Z37" s="66">
        <f>SUM(N37:Y37)</f>
        <v>3341.0009778199083</v>
      </c>
      <c r="AA37" s="80"/>
      <c r="AB37" s="63"/>
    </row>
    <row r="38" spans="1:28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L38" s="63"/>
      <c r="M38" s="118" t="s">
        <v>15</v>
      </c>
      <c r="N38" s="66">
        <v>34.441519820359275</v>
      </c>
      <c r="O38" s="66">
        <v>35.18287864225841</v>
      </c>
      <c r="P38" s="66">
        <v>35.17091164228812</v>
      </c>
      <c r="Q38" s="66">
        <v>35.23044099978615</v>
      </c>
      <c r="R38" s="66">
        <v>35.47721490132355</v>
      </c>
      <c r="S38" s="66">
        <v>34.257710337229945</v>
      </c>
      <c r="T38" s="66">
        <v>36.262583282709244</v>
      </c>
      <c r="U38" s="66">
        <v>35.928932811958795</v>
      </c>
      <c r="V38" s="66">
        <v>35.70673441392411</v>
      </c>
      <c r="W38" s="66">
        <v>35.933664242271725</v>
      </c>
      <c r="X38" s="66">
        <v>36.203978552850074</v>
      </c>
      <c r="Y38" s="66">
        <v>36.401639594827934</v>
      </c>
      <c r="Z38" s="66">
        <f>SUM(N38:Y38)</f>
        <v>426.1982092417873</v>
      </c>
      <c r="AA38" s="80"/>
      <c r="AB38" s="63"/>
    </row>
    <row r="39" spans="1:28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L39" s="63"/>
      <c r="M39" s="119" t="s">
        <v>13</v>
      </c>
      <c r="N39" s="120">
        <v>282.2737714466574</v>
      </c>
      <c r="O39" s="120">
        <v>282.7852070944772</v>
      </c>
      <c r="P39" s="120">
        <v>291.5187801684884</v>
      </c>
      <c r="Q39" s="120">
        <v>286.3134486763347</v>
      </c>
      <c r="R39" s="120">
        <v>276.05421973216187</v>
      </c>
      <c r="S39" s="120">
        <v>257.5094762789444</v>
      </c>
      <c r="T39" s="120">
        <v>256.55139451338295</v>
      </c>
      <c r="U39" s="120">
        <v>260.94506907566125</v>
      </c>
      <c r="V39" s="120">
        <v>266.8385009988371</v>
      </c>
      <c r="W39" s="120">
        <v>263.7076513714501</v>
      </c>
      <c r="X39" s="120">
        <v>270.97968913574175</v>
      </c>
      <c r="Y39" s="120">
        <v>286.1594807666375</v>
      </c>
      <c r="Z39" s="120">
        <f>SUM(N39:Y39)</f>
        <v>3281.6366892587744</v>
      </c>
      <c r="AA39" s="121">
        <f>SUM(Z37:Z39)</f>
        <v>7048.835876320471</v>
      </c>
      <c r="AB39" s="63"/>
    </row>
    <row r="40" spans="1:28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L40" s="63"/>
      <c r="M40" s="63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3"/>
      <c r="AA40" s="63"/>
      <c r="AB40" s="63"/>
    </row>
    <row r="41" spans="1:28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L41" s="63"/>
      <c r="M41" s="63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3"/>
      <c r="AA41" s="63"/>
      <c r="AB41" s="63"/>
    </row>
    <row r="42" spans="1:28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1:28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L43" s="63"/>
      <c r="M43" s="74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3"/>
      <c r="AA43" s="63"/>
      <c r="AB43" s="63"/>
    </row>
    <row r="44" spans="1:28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L44" s="63"/>
      <c r="M44" s="63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3"/>
      <c r="AA44" s="63"/>
      <c r="AB44" s="63"/>
    </row>
    <row r="45" spans="1:28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</row>
    <row r="46" spans="1:28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L46" s="63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3"/>
      <c r="AA46" s="63"/>
      <c r="AB46" s="63"/>
    </row>
    <row r="47" spans="1:28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L47" s="62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2"/>
      <c r="AA47" s="62"/>
      <c r="AB47" s="62"/>
    </row>
    <row r="48" spans="1:28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L48" s="62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2"/>
      <c r="AA48" s="62"/>
      <c r="AB48" s="62"/>
    </row>
    <row r="49" spans="1:28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L49" s="62"/>
      <c r="M49" s="74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62"/>
      <c r="AA49" s="62"/>
      <c r="AB49" s="62"/>
    </row>
    <row r="50" spans="1:10" ht="12.7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2.7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2.7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2.7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2.7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2.7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2.7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.7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2.7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2.7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2.7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2.7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2.7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2.7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2.7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2.7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2.7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2.7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2.7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2.7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2.7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2.7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2.7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2.7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2.75">
      <c r="A75" s="30"/>
      <c r="B75" s="30"/>
      <c r="C75" s="30"/>
      <c r="D75" s="30"/>
      <c r="E75" s="30"/>
      <c r="F75" s="30"/>
      <c r="G75" s="30"/>
      <c r="H75" s="30"/>
      <c r="I75" s="30"/>
      <c r="J75" s="30"/>
    </row>
  </sheetData>
  <sheetProtection/>
  <mergeCells count="1">
    <mergeCell ref="E7:G7"/>
  </mergeCells>
  <printOptions horizontalCentered="1"/>
  <pageMargins left="0.7874015748031497" right="0.5905511811023623" top="0.7874015748031497" bottom="0.5905511811023623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24"/>
  <sheetViews>
    <sheetView view="pageBreakPreview" zoomScaleSheetLayoutView="100" zoomScalePageLayoutView="85" workbookViewId="0" topLeftCell="A1">
      <selection activeCell="L47" sqref="L47"/>
    </sheetView>
  </sheetViews>
  <sheetFormatPr defaultColWidth="11.421875" defaultRowHeight="12.75"/>
  <cols>
    <col min="1" max="1" width="3.28125" style="30" customWidth="1"/>
    <col min="2" max="2" width="4.7109375" style="0" customWidth="1"/>
    <col min="3" max="3" width="50.28125" style="0" bestFit="1" customWidth="1"/>
    <col min="4" max="4" width="14.140625" style="0" customWidth="1"/>
    <col min="5" max="5" width="9.8515625" style="0" customWidth="1"/>
    <col min="6" max="6" width="12.28125" style="0" customWidth="1"/>
    <col min="7" max="7" width="9.8515625" style="0" customWidth="1"/>
    <col min="8" max="8" width="10.7109375" style="0" customWidth="1"/>
    <col min="9" max="9" width="8.8515625" style="0" customWidth="1"/>
    <col min="10" max="10" width="9.421875" style="0" customWidth="1"/>
    <col min="11" max="11" width="8.8515625" style="0" customWidth="1"/>
    <col min="12" max="12" width="12.57421875" style="0" customWidth="1"/>
    <col min="13" max="13" width="8.8515625" style="0" customWidth="1"/>
    <col min="14" max="14" width="12.7109375" style="0" customWidth="1"/>
    <col min="15" max="15" width="8.8515625" style="0" customWidth="1"/>
    <col min="16" max="16" width="12.7109375" style="0" customWidth="1"/>
    <col min="17" max="17" width="10.57421875" style="0" customWidth="1"/>
    <col min="18" max="18" width="12.7109375" style="0" customWidth="1"/>
    <col min="19" max="19" width="8.8515625" style="0" customWidth="1"/>
    <col min="20" max="20" width="11.28125" style="0" customWidth="1"/>
    <col min="21" max="21" width="8.8515625" style="0" customWidth="1"/>
    <col min="22" max="22" width="13.28125" style="0" customWidth="1"/>
    <col min="23" max="23" width="8.8515625" style="0" customWidth="1"/>
    <col min="24" max="24" width="18.140625" style="0" customWidth="1"/>
    <col min="25" max="25" width="8.28125" style="0" customWidth="1"/>
    <col min="26" max="26" width="1.7109375" style="30" customWidth="1"/>
    <col min="27" max="27" width="6.8515625" style="30" customWidth="1"/>
    <col min="28" max="28" width="23.57421875" style="0" bestFit="1" customWidth="1"/>
    <col min="29" max="29" width="14.421875" style="0" customWidth="1"/>
    <col min="30" max="30" width="13.28125" style="0" bestFit="1" customWidth="1"/>
    <col min="31" max="31" width="9.00390625" style="0" customWidth="1"/>
    <col min="32" max="32" width="14.28125" style="0" customWidth="1"/>
    <col min="33" max="33" width="11.8515625" style="0" customWidth="1"/>
    <col min="34" max="36" width="12.00390625" style="0" customWidth="1"/>
    <col min="37" max="37" width="12.421875" style="0" customWidth="1"/>
    <col min="38" max="38" width="12.28125" style="0" customWidth="1"/>
    <col min="40" max="40" width="11.57421875" style="0" bestFit="1" customWidth="1"/>
    <col min="42" max="42" width="11.57421875" style="0" bestFit="1" customWidth="1"/>
    <col min="46" max="46" width="12.00390625" style="0" bestFit="1" customWidth="1"/>
  </cols>
  <sheetData>
    <row r="1" spans="2:25" ht="12.7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2:25" ht="18.75">
      <c r="B2" s="412" t="s">
        <v>108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</row>
    <row r="3" spans="2:53" ht="12.7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AW3" s="5"/>
      <c r="AX3" s="5"/>
      <c r="AY3" s="5"/>
      <c r="AZ3" s="5"/>
      <c r="BA3" s="5"/>
    </row>
    <row r="4" spans="2:53" ht="15.75" thickBot="1">
      <c r="B4" s="34" t="s">
        <v>125</v>
      </c>
      <c r="C4" s="52"/>
      <c r="D4" s="31"/>
      <c r="E4" s="52"/>
      <c r="F4" s="53"/>
      <c r="G4" s="5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0"/>
      <c r="Y4" s="30"/>
      <c r="AW4" s="5"/>
      <c r="AX4" s="5"/>
      <c r="AY4" s="5"/>
      <c r="AZ4" s="5"/>
      <c r="BA4" s="5"/>
    </row>
    <row r="5" spans="1:53" s="138" customFormat="1" ht="19.5" customHeight="1">
      <c r="A5" s="137"/>
      <c r="B5" s="404" t="s">
        <v>5</v>
      </c>
      <c r="C5" s="418" t="s">
        <v>10</v>
      </c>
      <c r="D5" s="399" t="s">
        <v>126</v>
      </c>
      <c r="E5" s="399"/>
      <c r="F5" s="399"/>
      <c r="G5" s="399"/>
      <c r="H5" s="399"/>
      <c r="I5" s="399"/>
      <c r="J5" s="399"/>
      <c r="K5" s="399"/>
      <c r="L5" s="399"/>
      <c r="M5" s="398"/>
      <c r="N5" s="397" t="s">
        <v>127</v>
      </c>
      <c r="O5" s="399"/>
      <c r="P5" s="399"/>
      <c r="Q5" s="399"/>
      <c r="R5" s="399"/>
      <c r="S5" s="399"/>
      <c r="T5" s="399"/>
      <c r="U5" s="399"/>
      <c r="V5" s="399"/>
      <c r="W5" s="398"/>
      <c r="X5" s="399" t="s">
        <v>128</v>
      </c>
      <c r="Y5" s="398"/>
      <c r="Z5" s="137"/>
      <c r="AA5" s="137"/>
      <c r="AW5" s="139"/>
      <c r="AX5" s="139"/>
      <c r="AY5" s="139"/>
      <c r="AZ5" s="139"/>
      <c r="BA5" s="139"/>
    </row>
    <row r="6" spans="1:53" s="138" customFormat="1" ht="19.5" customHeight="1">
      <c r="A6" s="137"/>
      <c r="B6" s="417"/>
      <c r="C6" s="419"/>
      <c r="D6" s="364" t="s">
        <v>0</v>
      </c>
      <c r="E6" s="365" t="s">
        <v>6</v>
      </c>
      <c r="F6" s="366" t="s">
        <v>1</v>
      </c>
      <c r="G6" s="365" t="s">
        <v>6</v>
      </c>
      <c r="H6" s="366" t="s">
        <v>72</v>
      </c>
      <c r="I6" s="365" t="s">
        <v>6</v>
      </c>
      <c r="J6" s="366" t="s">
        <v>85</v>
      </c>
      <c r="K6" s="365" t="s">
        <v>6</v>
      </c>
      <c r="L6" s="366" t="s">
        <v>2</v>
      </c>
      <c r="M6" s="367" t="s">
        <v>6</v>
      </c>
      <c r="N6" s="368" t="s">
        <v>0</v>
      </c>
      <c r="O6" s="365" t="s">
        <v>6</v>
      </c>
      <c r="P6" s="366" t="s">
        <v>1</v>
      </c>
      <c r="Q6" s="365" t="s">
        <v>6</v>
      </c>
      <c r="R6" s="366" t="s">
        <v>72</v>
      </c>
      <c r="S6" s="365" t="s">
        <v>6</v>
      </c>
      <c r="T6" s="369" t="s">
        <v>85</v>
      </c>
      <c r="U6" s="369" t="s">
        <v>6</v>
      </c>
      <c r="V6" s="366" t="s">
        <v>2</v>
      </c>
      <c r="W6" s="367" t="s">
        <v>6</v>
      </c>
      <c r="X6" s="370" t="s">
        <v>31</v>
      </c>
      <c r="Y6" s="371" t="s">
        <v>6</v>
      </c>
      <c r="Z6" s="137"/>
      <c r="AA6" s="137"/>
      <c r="AB6" s="140"/>
      <c r="AC6" s="141"/>
      <c r="AD6" s="141"/>
      <c r="AW6" s="139"/>
      <c r="AX6" s="139"/>
      <c r="AY6" s="139"/>
      <c r="AZ6" s="139"/>
      <c r="BA6" s="139"/>
    </row>
    <row r="7" spans="1:53" s="138" customFormat="1" ht="19.5" customHeight="1">
      <c r="A7" s="137"/>
      <c r="B7" s="142">
        <v>1</v>
      </c>
      <c r="C7" s="159" t="s">
        <v>91</v>
      </c>
      <c r="D7" s="152">
        <v>1008.36</v>
      </c>
      <c r="E7" s="144">
        <f>D7/$D$76</f>
        <v>0.2980446913338679</v>
      </c>
      <c r="F7" s="143">
        <v>18.68</v>
      </c>
      <c r="G7" s="144">
        <f>F7/$F$94</f>
        <v>0.002778709137877227</v>
      </c>
      <c r="H7" s="145"/>
      <c r="I7" s="144">
        <f>H7/$H$94</f>
        <v>0</v>
      </c>
      <c r="J7" s="145"/>
      <c r="K7" s="144">
        <f>J7/$J$94</f>
        <v>0</v>
      </c>
      <c r="L7" s="146">
        <f aca="true" t="shared" si="0" ref="L7:L12">D7+F7+H7+J7</f>
        <v>1027.04</v>
      </c>
      <c r="M7" s="147">
        <f>L7/$L$94</f>
        <v>0.08475933783335345</v>
      </c>
      <c r="N7" s="148">
        <v>6930.244697</v>
      </c>
      <c r="O7" s="144">
        <f>N7/$N$94</f>
        <v>0.2518358573491835</v>
      </c>
      <c r="P7" s="143">
        <v>1.747931</v>
      </c>
      <c r="Q7" s="149">
        <f>P7/$P$94</f>
        <v>9.043349745576898E-05</v>
      </c>
      <c r="R7" s="143"/>
      <c r="S7" s="149">
        <f>R7/$R$94</f>
        <v>0</v>
      </c>
      <c r="T7" s="149"/>
      <c r="U7" s="149">
        <f>T7/$T$94</f>
        <v>0</v>
      </c>
      <c r="V7" s="150">
        <f>N7+P7+R7+T7</f>
        <v>6931.992628</v>
      </c>
      <c r="W7" s="151">
        <f>V7/$V$94</f>
        <v>0.1437974060053421</v>
      </c>
      <c r="X7" s="152">
        <v>581368.6891761908</v>
      </c>
      <c r="Y7" s="153">
        <f>X7/$X$94</f>
        <v>0.1740276997675148</v>
      </c>
      <c r="Z7" s="137"/>
      <c r="AA7" s="154"/>
      <c r="AB7" s="155"/>
      <c r="AC7" s="156"/>
      <c r="AD7" s="141"/>
      <c r="AW7" s="139"/>
      <c r="AX7" s="139"/>
      <c r="AY7" s="139"/>
      <c r="AZ7" s="139"/>
      <c r="BA7" s="139"/>
    </row>
    <row r="8" spans="1:53" s="138" customFormat="1" ht="19.5" customHeight="1">
      <c r="A8" s="137"/>
      <c r="B8" s="157">
        <v>2</v>
      </c>
      <c r="C8" s="159" t="s">
        <v>92</v>
      </c>
      <c r="D8" s="152">
        <v>177.08999999999997</v>
      </c>
      <c r="E8" s="144">
        <f>D8/$D$76</f>
        <v>0.05234314569034339</v>
      </c>
      <c r="F8" s="143">
        <v>137.32</v>
      </c>
      <c r="G8" s="144">
        <f>F8/$F$94</f>
        <v>0.02042678473304608</v>
      </c>
      <c r="H8" s="145"/>
      <c r="I8" s="144">
        <f>H8/$H$94</f>
        <v>0</v>
      </c>
      <c r="J8" s="145"/>
      <c r="K8" s="144">
        <f>J8/$J$94</f>
        <v>0</v>
      </c>
      <c r="L8" s="146">
        <f t="shared" si="0"/>
        <v>314.40999999999997</v>
      </c>
      <c r="M8" s="147">
        <f>L8/$L$94</f>
        <v>0.025947561349299594</v>
      </c>
      <c r="N8" s="148">
        <v>841.394797</v>
      </c>
      <c r="O8" s="144">
        <f>N8/$N$94</f>
        <v>0.030575165717216697</v>
      </c>
      <c r="P8" s="143">
        <v>563.728349</v>
      </c>
      <c r="Q8" s="149">
        <f>P8/$P$94</f>
        <v>0.029165868798617538</v>
      </c>
      <c r="R8" s="143"/>
      <c r="S8" s="149">
        <f>R8/$R$94</f>
        <v>0</v>
      </c>
      <c r="T8" s="149"/>
      <c r="U8" s="149">
        <f>T8/$T$94</f>
        <v>0</v>
      </c>
      <c r="V8" s="150">
        <f>N8+P8+R8+T8</f>
        <v>1405.123146</v>
      </c>
      <c r="W8" s="151">
        <f>V8/$V$94</f>
        <v>0.02914790513433673</v>
      </c>
      <c r="X8" s="152">
        <v>78187.5198340254</v>
      </c>
      <c r="Y8" s="153">
        <f>X8/$X$94</f>
        <v>0.02340475928712886</v>
      </c>
      <c r="Z8" s="137"/>
      <c r="AA8" s="154"/>
      <c r="AB8" s="140"/>
      <c r="AC8" s="141"/>
      <c r="AD8" s="141"/>
      <c r="AW8" s="139"/>
      <c r="AX8" s="139"/>
      <c r="AY8" s="139"/>
      <c r="AZ8" s="139"/>
      <c r="BA8" s="139"/>
    </row>
    <row r="9" spans="1:53" s="138" customFormat="1" ht="19.5" customHeight="1">
      <c r="A9" s="137"/>
      <c r="B9" s="157">
        <v>3</v>
      </c>
      <c r="C9" s="159" t="s">
        <v>93</v>
      </c>
      <c r="D9" s="152">
        <v>114</v>
      </c>
      <c r="E9" s="144">
        <f>D9/$D$76</f>
        <v>0.033695401257547844</v>
      </c>
      <c r="F9" s="143"/>
      <c r="G9" s="144"/>
      <c r="H9" s="145"/>
      <c r="I9" s="144">
        <f>H9/$H$94</f>
        <v>0</v>
      </c>
      <c r="J9" s="145"/>
      <c r="K9" s="144">
        <f>J9/$J$94</f>
        <v>0</v>
      </c>
      <c r="L9" s="146">
        <f t="shared" si="0"/>
        <v>114</v>
      </c>
      <c r="M9" s="147">
        <f>L9/$L$94</f>
        <v>0.009408167659489692</v>
      </c>
      <c r="N9" s="148">
        <v>745.553891</v>
      </c>
      <c r="O9" s="144">
        <f>N9/$N$94</f>
        <v>0.02709243490655994</v>
      </c>
      <c r="P9" s="143"/>
      <c r="Q9" s="149"/>
      <c r="R9" s="143"/>
      <c r="S9" s="149">
        <f>R9/$R$94</f>
        <v>0</v>
      </c>
      <c r="T9" s="149"/>
      <c r="U9" s="149">
        <f>T9/$T$94</f>
        <v>0</v>
      </c>
      <c r="V9" s="150">
        <f>N9+P9+R9+T9</f>
        <v>745.553891</v>
      </c>
      <c r="W9" s="151">
        <f>V9/$V$94</f>
        <v>0.015465786147831081</v>
      </c>
      <c r="X9" s="152">
        <v>15964.624560833106</v>
      </c>
      <c r="Y9" s="153">
        <f>X9/$X$94</f>
        <v>0.004778872584126669</v>
      </c>
      <c r="Z9" s="137"/>
      <c r="AA9" s="154"/>
      <c r="AB9" s="140"/>
      <c r="AC9" s="158"/>
      <c r="AD9" s="141"/>
      <c r="AW9" s="139"/>
      <c r="AX9" s="139"/>
      <c r="AY9" s="139"/>
      <c r="AZ9" s="139"/>
      <c r="BA9" s="139"/>
    </row>
    <row r="10" spans="1:53" s="138" customFormat="1" ht="19.5" customHeight="1">
      <c r="A10" s="137"/>
      <c r="B10" s="157">
        <v>4</v>
      </c>
      <c r="C10" s="159" t="s">
        <v>94</v>
      </c>
      <c r="D10" s="152">
        <v>35.7</v>
      </c>
      <c r="E10" s="144">
        <f>D10/$D$76</f>
        <v>0.010551980920126824</v>
      </c>
      <c r="F10" s="143">
        <v>22.928</v>
      </c>
      <c r="G10" s="144">
        <f>F10/$F$94</f>
        <v>0.003410612586362369</v>
      </c>
      <c r="H10" s="145"/>
      <c r="I10" s="144">
        <f>H10/$H$94</f>
        <v>0</v>
      </c>
      <c r="J10" s="145"/>
      <c r="K10" s="144">
        <f>J10/$J$94</f>
        <v>0</v>
      </c>
      <c r="L10" s="146">
        <f t="shared" si="0"/>
        <v>58.628</v>
      </c>
      <c r="M10" s="147">
        <f>L10/$L$94</f>
        <v>0.0048384390661452776</v>
      </c>
      <c r="N10" s="148">
        <v>108.73203000000001</v>
      </c>
      <c r="O10" s="144">
        <f>N10/$N$94</f>
        <v>0.003951177078670927</v>
      </c>
      <c r="P10" s="143">
        <v>150.69082399999996</v>
      </c>
      <c r="Q10" s="149">
        <f>P10/$P$94</f>
        <v>0.007796359380783183</v>
      </c>
      <c r="R10" s="143"/>
      <c r="S10" s="149">
        <f>R10/$R$94</f>
        <v>0</v>
      </c>
      <c r="T10" s="149"/>
      <c r="U10" s="149">
        <f>T10/$T$94</f>
        <v>0</v>
      </c>
      <c r="V10" s="150">
        <f>N10+P10+R10+T10</f>
        <v>259.422854</v>
      </c>
      <c r="W10" s="151">
        <f>V10/$V$94</f>
        <v>0.00538147333178361</v>
      </c>
      <c r="X10" s="152">
        <v>37888.6153325488</v>
      </c>
      <c r="Y10" s="153">
        <f>X10/$X$94</f>
        <v>0.011341630012863266</v>
      </c>
      <c r="Z10" s="137"/>
      <c r="AA10" s="154"/>
      <c r="AB10" s="140"/>
      <c r="AC10" s="141"/>
      <c r="AD10" s="141"/>
      <c r="AW10" s="139"/>
      <c r="AX10" s="139"/>
      <c r="AY10" s="139"/>
      <c r="AZ10" s="139"/>
      <c r="BA10" s="139"/>
    </row>
    <row r="11" spans="1:53" s="138" customFormat="1" ht="19.5" customHeight="1" thickBot="1">
      <c r="A11" s="137"/>
      <c r="B11" s="157">
        <v>5</v>
      </c>
      <c r="C11" s="159" t="s">
        <v>95</v>
      </c>
      <c r="D11" s="152">
        <v>192.45</v>
      </c>
      <c r="E11" s="144">
        <f>D11/$D$76</f>
        <v>0.056883157649255105</v>
      </c>
      <c r="F11" s="143"/>
      <c r="G11" s="144"/>
      <c r="H11" s="145"/>
      <c r="I11" s="144">
        <f>H11/$H$94</f>
        <v>0</v>
      </c>
      <c r="J11" s="145"/>
      <c r="K11" s="144">
        <f>J11/$J$94</f>
        <v>0</v>
      </c>
      <c r="L11" s="146">
        <f t="shared" si="0"/>
        <v>192.45</v>
      </c>
      <c r="M11" s="147">
        <f>L11/$L$94</f>
        <v>0.01588247250937536</v>
      </c>
      <c r="N11" s="148">
        <v>1229.822071</v>
      </c>
      <c r="O11" s="144">
        <f>N11/$N$94</f>
        <v>0.04469009525324607</v>
      </c>
      <c r="P11" s="143"/>
      <c r="Q11" s="149"/>
      <c r="R11" s="143"/>
      <c r="S11" s="149">
        <f>R11/$R$94</f>
        <v>0</v>
      </c>
      <c r="T11" s="149"/>
      <c r="U11" s="149">
        <f>T11/$T$94</f>
        <v>0</v>
      </c>
      <c r="V11" s="150">
        <f>N11+P11+R11+T11</f>
        <v>1229.822071</v>
      </c>
      <c r="W11" s="151">
        <f>V11/$V$94</f>
        <v>0.02551145581771061</v>
      </c>
      <c r="X11" s="152">
        <v>23866.949249644924</v>
      </c>
      <c r="Y11" s="153">
        <f>X11/$X$94</f>
        <v>0.00714436528095332</v>
      </c>
      <c r="Z11" s="137"/>
      <c r="AA11" s="154"/>
      <c r="AB11" s="140"/>
      <c r="AC11" s="140"/>
      <c r="AD11" s="141"/>
      <c r="AW11" s="139"/>
      <c r="AX11" s="139"/>
      <c r="AY11" s="139"/>
      <c r="AZ11" s="139"/>
      <c r="BA11" s="139"/>
    </row>
    <row r="12" spans="1:53" s="171" customFormat="1" ht="19.5" customHeight="1" thickBot="1" thickTop="1">
      <c r="A12" s="160"/>
      <c r="B12" s="161"/>
      <c r="C12" s="162" t="s">
        <v>2</v>
      </c>
      <c r="D12" s="163">
        <f>SUM(D7:D11)</f>
        <v>1527.6000000000001</v>
      </c>
      <c r="E12" s="164"/>
      <c r="F12" s="163">
        <f>SUM(F7:F11)</f>
        <v>178.928</v>
      </c>
      <c r="G12" s="164"/>
      <c r="H12" s="163">
        <f>SUM(H7:H11)</f>
        <v>0</v>
      </c>
      <c r="I12" s="164"/>
      <c r="J12" s="163">
        <f>SUM(J7:J11)</f>
        <v>0</v>
      </c>
      <c r="K12" s="164"/>
      <c r="L12" s="165">
        <f t="shared" si="0"/>
        <v>1706.5280000000002</v>
      </c>
      <c r="M12" s="166">
        <f>SUM(M7:M11)</f>
        <v>0.14083597841766338</v>
      </c>
      <c r="N12" s="167">
        <f>SUM(N7:N11)</f>
        <v>9855.747486</v>
      </c>
      <c r="O12" s="164"/>
      <c r="P12" s="163">
        <f>SUM(P7:P11)</f>
        <v>716.1671039999999</v>
      </c>
      <c r="Q12" s="164"/>
      <c r="R12" s="163">
        <f>SUM(R7:R11)</f>
        <v>0</v>
      </c>
      <c r="S12" s="164"/>
      <c r="T12" s="163">
        <f>SUM(T7:T11)</f>
        <v>0</v>
      </c>
      <c r="U12" s="164"/>
      <c r="V12" s="165">
        <f>SUM(V7:V11)</f>
        <v>10571.91459</v>
      </c>
      <c r="W12" s="168">
        <f>SUM(W7:W11)</f>
        <v>0.21930402643700414</v>
      </c>
      <c r="X12" s="169">
        <f>SUM(X7:X11)</f>
        <v>737276.398153243</v>
      </c>
      <c r="Y12" s="170">
        <f>SUM(Y7:Y11)</f>
        <v>0.22069732693258695</v>
      </c>
      <c r="Z12" s="160"/>
      <c r="AA12" s="160"/>
      <c r="AC12" s="172"/>
      <c r="AW12" s="172"/>
      <c r="AX12" s="172"/>
      <c r="AY12" s="172"/>
      <c r="AZ12" s="172"/>
      <c r="BA12" s="172"/>
    </row>
    <row r="13" spans="1:53" s="138" customFormat="1" ht="19.5" customHeight="1">
      <c r="A13" s="137"/>
      <c r="B13" s="173"/>
      <c r="C13" s="174"/>
      <c r="D13" s="174"/>
      <c r="E13" s="175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37"/>
      <c r="AA13" s="137"/>
      <c r="AB13" s="141"/>
      <c r="AC13" s="140"/>
      <c r="AD13" s="141"/>
      <c r="AW13" s="139"/>
      <c r="AX13" s="139"/>
      <c r="AY13" s="139"/>
      <c r="AZ13" s="139"/>
      <c r="BA13" s="139"/>
    </row>
    <row r="14" spans="1:53" s="138" customFormat="1" ht="19.5" customHeight="1">
      <c r="A14" s="137"/>
      <c r="B14" s="176"/>
      <c r="C14" s="137"/>
      <c r="D14" s="177"/>
      <c r="E14" s="178"/>
      <c r="F14" s="177"/>
      <c r="G14" s="178"/>
      <c r="H14" s="178"/>
      <c r="I14" s="178"/>
      <c r="J14" s="178"/>
      <c r="K14" s="178"/>
      <c r="L14" s="137"/>
      <c r="M14" s="179"/>
      <c r="N14" s="180"/>
      <c r="O14" s="178"/>
      <c r="P14" s="180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41"/>
      <c r="AC14" s="140"/>
      <c r="AD14" s="141"/>
      <c r="AW14" s="139"/>
      <c r="AX14" s="139"/>
      <c r="AY14" s="139"/>
      <c r="AZ14" s="139"/>
      <c r="BA14" s="139"/>
    </row>
    <row r="15" spans="1:53" s="138" customFormat="1" ht="19.5" customHeight="1" thickBot="1">
      <c r="A15" s="137"/>
      <c r="B15" s="181" t="s">
        <v>129</v>
      </c>
      <c r="C15" s="137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37"/>
      <c r="Y15" s="137"/>
      <c r="Z15" s="137"/>
      <c r="AA15" s="137"/>
      <c r="AB15" s="140"/>
      <c r="AC15" s="140"/>
      <c r="AD15" s="140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W15" s="139"/>
      <c r="AX15" s="139"/>
      <c r="AY15" s="139"/>
      <c r="AZ15" s="139"/>
      <c r="BA15" s="139"/>
    </row>
    <row r="16" spans="1:53" s="138" customFormat="1" ht="19.5" customHeight="1">
      <c r="A16" s="137"/>
      <c r="B16" s="404" t="s">
        <v>5</v>
      </c>
      <c r="C16" s="406" t="s">
        <v>10</v>
      </c>
      <c r="D16" s="397" t="s">
        <v>126</v>
      </c>
      <c r="E16" s="399"/>
      <c r="F16" s="399"/>
      <c r="G16" s="399"/>
      <c r="H16" s="399"/>
      <c r="I16" s="399"/>
      <c r="J16" s="399"/>
      <c r="K16" s="399"/>
      <c r="L16" s="399"/>
      <c r="M16" s="398"/>
      <c r="N16" s="397" t="s">
        <v>127</v>
      </c>
      <c r="O16" s="399"/>
      <c r="P16" s="399"/>
      <c r="Q16" s="399"/>
      <c r="R16" s="399"/>
      <c r="S16" s="399"/>
      <c r="T16" s="399"/>
      <c r="U16" s="399"/>
      <c r="V16" s="399"/>
      <c r="W16" s="398"/>
      <c r="X16" s="397" t="s">
        <v>128</v>
      </c>
      <c r="Y16" s="398"/>
      <c r="Z16" s="137"/>
      <c r="AA16" s="137"/>
      <c r="AB16" s="140"/>
      <c r="AC16" s="140"/>
      <c r="AD16" s="140"/>
      <c r="AK16" s="139"/>
      <c r="AL16" s="139"/>
      <c r="AM16" s="139"/>
      <c r="AN16" s="172"/>
      <c r="AO16" s="139"/>
      <c r="AP16" s="139"/>
      <c r="AQ16" s="139"/>
      <c r="AR16" s="139"/>
      <c r="AS16" s="172"/>
      <c r="AT16" s="139"/>
      <c r="AW16" s="139"/>
      <c r="AX16" s="139"/>
      <c r="AY16" s="139"/>
      <c r="AZ16" s="139"/>
      <c r="BA16" s="139"/>
    </row>
    <row r="17" spans="1:53" s="138" customFormat="1" ht="19.5" customHeight="1">
      <c r="A17" s="137"/>
      <c r="B17" s="405"/>
      <c r="C17" s="407"/>
      <c r="D17" s="368" t="s">
        <v>0</v>
      </c>
      <c r="E17" s="365" t="s">
        <v>6</v>
      </c>
      <c r="F17" s="366" t="s">
        <v>1</v>
      </c>
      <c r="G17" s="365" t="s">
        <v>6</v>
      </c>
      <c r="H17" s="366" t="s">
        <v>72</v>
      </c>
      <c r="I17" s="365" t="s">
        <v>6</v>
      </c>
      <c r="J17" s="369" t="s">
        <v>85</v>
      </c>
      <c r="K17" s="369" t="s">
        <v>6</v>
      </c>
      <c r="L17" s="366" t="s">
        <v>2</v>
      </c>
      <c r="M17" s="367" t="s">
        <v>6</v>
      </c>
      <c r="N17" s="368" t="s">
        <v>0</v>
      </c>
      <c r="O17" s="365" t="s">
        <v>6</v>
      </c>
      <c r="P17" s="366" t="s">
        <v>1</v>
      </c>
      <c r="Q17" s="365" t="s">
        <v>6</v>
      </c>
      <c r="R17" s="366" t="s">
        <v>72</v>
      </c>
      <c r="S17" s="365" t="s">
        <v>6</v>
      </c>
      <c r="T17" s="369" t="s">
        <v>85</v>
      </c>
      <c r="U17" s="369" t="s">
        <v>6</v>
      </c>
      <c r="V17" s="366" t="s">
        <v>2</v>
      </c>
      <c r="W17" s="367" t="s">
        <v>6</v>
      </c>
      <c r="X17" s="372" t="s">
        <v>31</v>
      </c>
      <c r="Y17" s="371" t="s">
        <v>6</v>
      </c>
      <c r="Z17" s="137"/>
      <c r="AA17" s="137"/>
      <c r="AB17" s="140"/>
      <c r="AC17" s="140"/>
      <c r="AD17" s="140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W17" s="139"/>
      <c r="AX17" s="139"/>
      <c r="AY17" s="139"/>
      <c r="AZ17" s="139"/>
      <c r="BA17" s="139"/>
    </row>
    <row r="18" spans="1:53" s="138" customFormat="1" ht="19.5" customHeight="1">
      <c r="A18" s="137"/>
      <c r="B18" s="183">
        <v>6</v>
      </c>
      <c r="C18" s="184" t="s">
        <v>96</v>
      </c>
      <c r="D18" s="143"/>
      <c r="E18" s="144"/>
      <c r="F18" s="143">
        <v>23</v>
      </c>
      <c r="G18" s="144">
        <f>F18/$F$94</f>
        <v>0.0034213228143027954</v>
      </c>
      <c r="H18" s="143"/>
      <c r="I18" s="144"/>
      <c r="J18" s="143"/>
      <c r="K18" s="144"/>
      <c r="L18" s="143">
        <f>D18+F18+H18+J18</f>
        <v>23</v>
      </c>
      <c r="M18" s="153">
        <f>L18/$L$94</f>
        <v>0.0018981390891952886</v>
      </c>
      <c r="N18" s="148"/>
      <c r="O18" s="144"/>
      <c r="P18" s="143">
        <v>81.51985800000003</v>
      </c>
      <c r="Q18" s="149">
        <f>P18/$P$94</f>
        <v>0.0042176297983373785</v>
      </c>
      <c r="R18" s="143"/>
      <c r="S18" s="149"/>
      <c r="T18" s="143"/>
      <c r="U18" s="149"/>
      <c r="V18" s="185">
        <f>N18+P18+R18+T18</f>
        <v>81.51985800000003</v>
      </c>
      <c r="W18" s="151">
        <f aca="true" t="shared" si="1" ref="W18:W49">V18/$V$94</f>
        <v>0.0016910497092819238</v>
      </c>
      <c r="X18" s="186">
        <v>3038.8302597368097</v>
      </c>
      <c r="Y18" s="153">
        <f aca="true" t="shared" si="2" ref="Y18:Y49">X18/$X$94</f>
        <v>0.0009096476124906084</v>
      </c>
      <c r="Z18" s="137"/>
      <c r="AA18" s="137"/>
      <c r="AB18" s="140"/>
      <c r="AC18" s="140"/>
      <c r="AD18" s="140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W18" s="139"/>
      <c r="AX18" s="139"/>
      <c r="AY18" s="139"/>
      <c r="AZ18" s="139"/>
      <c r="BA18" s="139"/>
    </row>
    <row r="19" spans="1:53" s="138" customFormat="1" ht="19.5" customHeight="1">
      <c r="A19" s="137"/>
      <c r="B19" s="183">
        <v>7</v>
      </c>
      <c r="C19" s="184" t="s">
        <v>137</v>
      </c>
      <c r="D19" s="143"/>
      <c r="E19" s="144"/>
      <c r="F19" s="143">
        <v>37.5</v>
      </c>
      <c r="G19" s="144">
        <f>F19/$F$94</f>
        <v>0.005578243718971949</v>
      </c>
      <c r="H19" s="143"/>
      <c r="I19" s="144"/>
      <c r="J19" s="143"/>
      <c r="K19" s="144"/>
      <c r="L19" s="143">
        <f aca="true" t="shared" si="3" ref="L19:L44">D19+F19+H19+J19</f>
        <v>37.5</v>
      </c>
      <c r="M19" s="153">
        <f>L19/$L$94</f>
        <v>0.003094791993253188</v>
      </c>
      <c r="N19" s="148"/>
      <c r="O19" s="144"/>
      <c r="P19" s="143">
        <v>0.16736099999999998</v>
      </c>
      <c r="Q19" s="149">
        <f>P19/$P$94</f>
        <v>8.658831823278466E-06</v>
      </c>
      <c r="R19" s="143"/>
      <c r="S19" s="149"/>
      <c r="T19" s="143"/>
      <c r="U19" s="149"/>
      <c r="V19" s="185">
        <f aca="true" t="shared" si="4" ref="V19:V44">N19+P19+R19+T19</f>
        <v>0.16736099999999998</v>
      </c>
      <c r="W19" s="151">
        <f t="shared" si="1"/>
        <v>3.4717402279470596E-06</v>
      </c>
      <c r="X19" s="186">
        <v>58.987368568071076</v>
      </c>
      <c r="Y19" s="153">
        <f t="shared" si="2"/>
        <v>1.7657359707118574E-05</v>
      </c>
      <c r="Z19" s="137"/>
      <c r="AA19" s="137"/>
      <c r="AB19" s="140"/>
      <c r="AC19" s="187"/>
      <c r="AD19" s="140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W19" s="139"/>
      <c r="AX19" s="139"/>
      <c r="AY19" s="139"/>
      <c r="AZ19" s="139"/>
      <c r="BA19" s="139"/>
    </row>
    <row r="20" spans="1:53" s="188" customFormat="1" ht="19.5" customHeight="1">
      <c r="A20" s="178"/>
      <c r="B20" s="183">
        <v>8</v>
      </c>
      <c r="C20" s="184" t="s">
        <v>164</v>
      </c>
      <c r="D20" s="143"/>
      <c r="E20" s="144"/>
      <c r="F20" s="143"/>
      <c r="G20" s="144"/>
      <c r="H20" s="143"/>
      <c r="I20" s="144"/>
      <c r="J20" s="143"/>
      <c r="K20" s="144"/>
      <c r="L20" s="143"/>
      <c r="M20" s="153"/>
      <c r="N20" s="148">
        <v>41.245943</v>
      </c>
      <c r="O20" s="144">
        <f>N20/$N$94</f>
        <v>0.0014988226060873465</v>
      </c>
      <c r="P20" s="143"/>
      <c r="Q20" s="149"/>
      <c r="R20" s="143"/>
      <c r="S20" s="149"/>
      <c r="T20" s="143"/>
      <c r="U20" s="149"/>
      <c r="V20" s="185">
        <f t="shared" si="4"/>
        <v>41.245943</v>
      </c>
      <c r="W20" s="151">
        <f t="shared" si="1"/>
        <v>0.0008556067396389327</v>
      </c>
      <c r="X20" s="186">
        <v>1732.6927018590836</v>
      </c>
      <c r="Y20" s="153">
        <f t="shared" si="2"/>
        <v>0.0005186666067891943</v>
      </c>
      <c r="Z20" s="178"/>
      <c r="AA20" s="178"/>
      <c r="AB20" s="140"/>
      <c r="AC20" s="187"/>
      <c r="AD20" s="141"/>
      <c r="AE20" s="138"/>
      <c r="AF20" s="138"/>
      <c r="AG20" s="138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W20" s="190"/>
      <c r="AX20" s="190"/>
      <c r="AY20" s="190"/>
      <c r="AZ20" s="190"/>
      <c r="BA20" s="190"/>
    </row>
    <row r="21" spans="1:53" s="188" customFormat="1" ht="19.5" customHeight="1">
      <c r="A21" s="178"/>
      <c r="B21" s="183">
        <v>9</v>
      </c>
      <c r="C21" s="184" t="s">
        <v>97</v>
      </c>
      <c r="D21" s="143">
        <v>3</v>
      </c>
      <c r="E21" s="144">
        <f>D21/$D$76</f>
        <v>0.0008867210857249432</v>
      </c>
      <c r="F21" s="143"/>
      <c r="G21" s="144"/>
      <c r="H21" s="143"/>
      <c r="I21" s="144"/>
      <c r="J21" s="143"/>
      <c r="K21" s="144"/>
      <c r="L21" s="143">
        <f t="shared" si="3"/>
        <v>3</v>
      </c>
      <c r="M21" s="153">
        <f>L21/$L$94</f>
        <v>0.000247583359460255</v>
      </c>
      <c r="N21" s="148">
        <v>9.501665999999998</v>
      </c>
      <c r="O21" s="144">
        <f>N21/$N$94</f>
        <v>0.0003452778809370786</v>
      </c>
      <c r="P21" s="143"/>
      <c r="Q21" s="149"/>
      <c r="R21" s="143"/>
      <c r="S21" s="149"/>
      <c r="T21" s="143"/>
      <c r="U21" s="149"/>
      <c r="V21" s="185">
        <f t="shared" si="4"/>
        <v>9.501665999999998</v>
      </c>
      <c r="W21" s="151">
        <f t="shared" si="1"/>
        <v>0.0001971027663835471</v>
      </c>
      <c r="X21" s="186">
        <v>438.0424230725045</v>
      </c>
      <c r="Y21" s="153">
        <f t="shared" si="2"/>
        <v>0.0001311242189460149</v>
      </c>
      <c r="Z21" s="178"/>
      <c r="AA21" s="178"/>
      <c r="AB21" s="140"/>
      <c r="AC21" s="187"/>
      <c r="AD21" s="141"/>
      <c r="AE21" s="138"/>
      <c r="AF21" s="138"/>
      <c r="AG21" s="138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W21" s="190"/>
      <c r="AX21" s="190"/>
      <c r="AY21" s="190"/>
      <c r="AZ21" s="190"/>
      <c r="BA21" s="190"/>
    </row>
    <row r="22" spans="1:53" s="188" customFormat="1" ht="19.5" customHeight="1">
      <c r="A22" s="178"/>
      <c r="B22" s="183">
        <v>10</v>
      </c>
      <c r="C22" s="184" t="s">
        <v>139</v>
      </c>
      <c r="D22" s="143"/>
      <c r="E22" s="144"/>
      <c r="F22" s="143">
        <v>14.91</v>
      </c>
      <c r="G22" s="144">
        <f>F22/$F$94</f>
        <v>0.0022179097026632467</v>
      </c>
      <c r="H22" s="143"/>
      <c r="I22" s="144"/>
      <c r="J22" s="143"/>
      <c r="K22" s="144"/>
      <c r="L22" s="143">
        <f t="shared" si="3"/>
        <v>14.91</v>
      </c>
      <c r="M22" s="153">
        <f>L22/$L$94</f>
        <v>0.0012304892965174677</v>
      </c>
      <c r="N22" s="148"/>
      <c r="O22" s="144"/>
      <c r="P22" s="143">
        <v>62.94107600000001</v>
      </c>
      <c r="Q22" s="149">
        <f>P22/$P$94</f>
        <v>0.003256410943171878</v>
      </c>
      <c r="R22" s="143"/>
      <c r="S22" s="149"/>
      <c r="T22" s="143"/>
      <c r="U22" s="149"/>
      <c r="V22" s="185">
        <f t="shared" si="4"/>
        <v>62.94107600000001</v>
      </c>
      <c r="W22" s="151">
        <f t="shared" si="1"/>
        <v>0.0013056510509585463</v>
      </c>
      <c r="X22" s="186">
        <v>2908.587801889097</v>
      </c>
      <c r="Y22" s="153">
        <f t="shared" si="2"/>
        <v>0.0008706606567544426</v>
      </c>
      <c r="Z22" s="178"/>
      <c r="AA22" s="178"/>
      <c r="AB22" s="140"/>
      <c r="AC22" s="187"/>
      <c r="AD22" s="189"/>
      <c r="AE22" s="138"/>
      <c r="AF22" s="138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W22" s="190"/>
      <c r="AX22" s="190"/>
      <c r="AY22" s="190"/>
      <c r="AZ22" s="190"/>
      <c r="BA22" s="190"/>
    </row>
    <row r="23" spans="1:53" s="138" customFormat="1" ht="19.5" customHeight="1">
      <c r="A23" s="137"/>
      <c r="B23" s="183">
        <v>11</v>
      </c>
      <c r="C23" s="184" t="s">
        <v>140</v>
      </c>
      <c r="D23" s="143">
        <v>6.42</v>
      </c>
      <c r="E23" s="144">
        <f>D23/$D$76</f>
        <v>0.0018975831234513785</v>
      </c>
      <c r="F23" s="143"/>
      <c r="G23" s="144"/>
      <c r="H23" s="143"/>
      <c r="I23" s="144"/>
      <c r="J23" s="143"/>
      <c r="K23" s="144"/>
      <c r="L23" s="143">
        <f t="shared" si="3"/>
        <v>6.42</v>
      </c>
      <c r="M23" s="153">
        <f>L23/$L$94</f>
        <v>0.0005298283892449458</v>
      </c>
      <c r="N23" s="148">
        <v>22.303063</v>
      </c>
      <c r="O23" s="144">
        <f aca="true" t="shared" si="5" ref="O23:O32">N23/$N$94</f>
        <v>0.0008104635893375084</v>
      </c>
      <c r="P23" s="143"/>
      <c r="Q23" s="149"/>
      <c r="R23" s="143"/>
      <c r="S23" s="149"/>
      <c r="T23" s="143"/>
      <c r="U23" s="149"/>
      <c r="V23" s="185">
        <f t="shared" si="4"/>
        <v>22.303063</v>
      </c>
      <c r="W23" s="151">
        <f t="shared" si="1"/>
        <v>0.0004626552244760586</v>
      </c>
      <c r="X23" s="186">
        <v>1026.3170122963575</v>
      </c>
      <c r="Y23" s="153">
        <f t="shared" si="2"/>
        <v>0.00030721914029338814</v>
      </c>
      <c r="Z23" s="137"/>
      <c r="AA23" s="137"/>
      <c r="AB23" s="140"/>
      <c r="AC23" s="187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W23" s="139"/>
      <c r="AX23" s="139"/>
      <c r="AY23" s="139"/>
      <c r="AZ23" s="139"/>
      <c r="BA23" s="139"/>
    </row>
    <row r="24" spans="1:53" s="138" customFormat="1" ht="19.5" customHeight="1">
      <c r="A24" s="137"/>
      <c r="B24" s="183">
        <v>12</v>
      </c>
      <c r="C24" s="184" t="s">
        <v>130</v>
      </c>
      <c r="D24" s="143">
        <v>2.9</v>
      </c>
      <c r="E24" s="144">
        <f>D24/$D$76</f>
        <v>0.0008571637162007785</v>
      </c>
      <c r="F24" s="143"/>
      <c r="G24" s="144"/>
      <c r="H24" s="143"/>
      <c r="I24" s="144"/>
      <c r="J24" s="143"/>
      <c r="K24" s="144"/>
      <c r="L24" s="143">
        <f t="shared" si="3"/>
        <v>2.9</v>
      </c>
      <c r="M24" s="153">
        <f>L24/$L$94</f>
        <v>0.00023933058081157988</v>
      </c>
      <c r="N24" s="148">
        <v>9.912144</v>
      </c>
      <c r="O24" s="144">
        <f t="shared" si="5"/>
        <v>0.00036019410447211877</v>
      </c>
      <c r="P24" s="143"/>
      <c r="Q24" s="149"/>
      <c r="R24" s="143"/>
      <c r="S24" s="149"/>
      <c r="T24" s="143"/>
      <c r="U24" s="149"/>
      <c r="V24" s="185">
        <f t="shared" si="4"/>
        <v>9.912144</v>
      </c>
      <c r="W24" s="151">
        <f t="shared" si="1"/>
        <v>0.0002056177309528748</v>
      </c>
      <c r="X24" s="186">
        <v>644.7904961640875</v>
      </c>
      <c r="Y24" s="153">
        <f t="shared" si="2"/>
        <v>0.00019301247034544667</v>
      </c>
      <c r="Z24" s="137"/>
      <c r="AA24" s="137"/>
      <c r="AB24" s="140"/>
      <c r="AC24" s="187"/>
      <c r="AD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W24" s="139"/>
      <c r="AX24" s="139"/>
      <c r="AY24" s="139"/>
      <c r="AZ24" s="139"/>
      <c r="BA24" s="139"/>
    </row>
    <row r="25" spans="1:53" s="138" customFormat="1" ht="19.5" customHeight="1">
      <c r="A25" s="137"/>
      <c r="B25" s="183">
        <v>13</v>
      </c>
      <c r="C25" s="184" t="s">
        <v>165</v>
      </c>
      <c r="D25" s="143"/>
      <c r="E25" s="144"/>
      <c r="F25" s="143"/>
      <c r="G25" s="144"/>
      <c r="H25" s="143"/>
      <c r="I25" s="144"/>
      <c r="J25" s="143"/>
      <c r="K25" s="144"/>
      <c r="L25" s="143"/>
      <c r="M25" s="153"/>
      <c r="N25" s="148">
        <v>1314.685096</v>
      </c>
      <c r="O25" s="144">
        <f t="shared" si="5"/>
        <v>0.04777390449700503</v>
      </c>
      <c r="P25" s="143"/>
      <c r="Q25" s="149"/>
      <c r="R25" s="143"/>
      <c r="S25" s="149"/>
      <c r="T25" s="143"/>
      <c r="U25" s="149"/>
      <c r="V25" s="185">
        <f t="shared" si="4"/>
        <v>1314.685096</v>
      </c>
      <c r="W25" s="151">
        <f t="shared" si="1"/>
        <v>0.027271856256031225</v>
      </c>
      <c r="X25" s="186">
        <v>69525.15373130061</v>
      </c>
      <c r="Y25" s="153">
        <f t="shared" si="2"/>
        <v>0.02081175475236895</v>
      </c>
      <c r="Z25" s="137"/>
      <c r="AA25" s="137"/>
      <c r="AB25" s="140"/>
      <c r="AC25" s="187"/>
      <c r="AD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W25" s="139"/>
      <c r="AX25" s="139"/>
      <c r="AY25" s="139"/>
      <c r="AZ25" s="139"/>
      <c r="BA25" s="139"/>
    </row>
    <row r="26" spans="1:53" s="138" customFormat="1" ht="19.5" customHeight="1">
      <c r="A26" s="137"/>
      <c r="B26" s="183">
        <v>14</v>
      </c>
      <c r="C26" s="184" t="s">
        <v>98</v>
      </c>
      <c r="D26" s="143">
        <v>185.10000000000002</v>
      </c>
      <c r="E26" s="144">
        <f>D26/$D$76</f>
        <v>0.054710690989229004</v>
      </c>
      <c r="F26" s="143"/>
      <c r="G26" s="144"/>
      <c r="H26" s="143"/>
      <c r="I26" s="144"/>
      <c r="J26" s="143"/>
      <c r="K26" s="144"/>
      <c r="L26" s="143">
        <f t="shared" si="3"/>
        <v>185.10000000000002</v>
      </c>
      <c r="M26" s="153">
        <f>L26/$L$94</f>
        <v>0.015275893278697739</v>
      </c>
      <c r="N26" s="148">
        <v>1112.308879</v>
      </c>
      <c r="O26" s="144">
        <f t="shared" si="5"/>
        <v>0.04041982244888606</v>
      </c>
      <c r="P26" s="143"/>
      <c r="Q26" s="149"/>
      <c r="R26" s="143"/>
      <c r="S26" s="149"/>
      <c r="T26" s="143"/>
      <c r="U26" s="149"/>
      <c r="V26" s="185">
        <f t="shared" si="4"/>
        <v>1112.308879</v>
      </c>
      <c r="W26" s="151">
        <f t="shared" si="1"/>
        <v>0.023073759604250683</v>
      </c>
      <c r="X26" s="186">
        <v>41995.30989557508</v>
      </c>
      <c r="Y26" s="153">
        <f t="shared" si="2"/>
        <v>0.012570933588643956</v>
      </c>
      <c r="Z26" s="137"/>
      <c r="AA26" s="137"/>
      <c r="AB26" s="140"/>
      <c r="AC26" s="187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W26" s="139"/>
      <c r="AX26" s="139"/>
      <c r="AY26" s="139"/>
      <c r="AZ26" s="139"/>
      <c r="BA26" s="139"/>
    </row>
    <row r="27" spans="1:53" s="138" customFormat="1" ht="19.5" customHeight="1">
      <c r="A27" s="137"/>
      <c r="B27" s="183">
        <v>15</v>
      </c>
      <c r="C27" s="184" t="s">
        <v>99</v>
      </c>
      <c r="D27" s="143">
        <v>220</v>
      </c>
      <c r="E27" s="144">
        <f>D27/$D$76</f>
        <v>0.06502621295316251</v>
      </c>
      <c r="F27" s="143"/>
      <c r="G27" s="144"/>
      <c r="H27" s="143"/>
      <c r="I27" s="144"/>
      <c r="J27" s="143"/>
      <c r="K27" s="144"/>
      <c r="L27" s="143">
        <f t="shared" si="3"/>
        <v>220</v>
      </c>
      <c r="M27" s="153">
        <f>L27/$L$94</f>
        <v>0.01815611302708537</v>
      </c>
      <c r="N27" s="148">
        <v>1183.7132230000002</v>
      </c>
      <c r="O27" s="144">
        <f t="shared" si="5"/>
        <v>0.04301456115955241</v>
      </c>
      <c r="P27" s="143"/>
      <c r="Q27" s="149"/>
      <c r="R27" s="143"/>
      <c r="S27" s="149"/>
      <c r="T27" s="143"/>
      <c r="U27" s="149"/>
      <c r="V27" s="185">
        <f t="shared" si="4"/>
        <v>1183.7132230000002</v>
      </c>
      <c r="W27" s="151">
        <f t="shared" si="1"/>
        <v>0.024554972870871765</v>
      </c>
      <c r="X27" s="186">
        <v>72288.84234680579</v>
      </c>
      <c r="Y27" s="153">
        <f t="shared" si="2"/>
        <v>0.021639041088190647</v>
      </c>
      <c r="Z27" s="137"/>
      <c r="AA27" s="137"/>
      <c r="AB27" s="140"/>
      <c r="AC27" s="187"/>
      <c r="AD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W27" s="139"/>
      <c r="AX27" s="139"/>
      <c r="AY27" s="139"/>
      <c r="AZ27" s="139"/>
      <c r="BA27" s="139"/>
    </row>
    <row r="28" spans="1:53" s="138" customFormat="1" ht="19.5" customHeight="1">
      <c r="A28" s="137"/>
      <c r="B28" s="183">
        <v>16</v>
      </c>
      <c r="C28" s="184" t="s">
        <v>141</v>
      </c>
      <c r="D28" s="143"/>
      <c r="E28" s="144"/>
      <c r="F28" s="143"/>
      <c r="G28" s="144"/>
      <c r="H28" s="143"/>
      <c r="I28" s="144"/>
      <c r="J28" s="143"/>
      <c r="K28" s="144"/>
      <c r="L28" s="143"/>
      <c r="M28" s="153"/>
      <c r="N28" s="148">
        <v>5.863252</v>
      </c>
      <c r="O28" s="144">
        <f t="shared" si="5"/>
        <v>0.000213062764567823</v>
      </c>
      <c r="P28" s="143"/>
      <c r="Q28" s="149"/>
      <c r="R28" s="143"/>
      <c r="S28" s="149"/>
      <c r="T28" s="143"/>
      <c r="U28" s="149"/>
      <c r="V28" s="185">
        <f t="shared" si="4"/>
        <v>5.863252</v>
      </c>
      <c r="W28" s="151">
        <f t="shared" si="1"/>
        <v>0.0001216274271484459</v>
      </c>
      <c r="X28" s="186">
        <v>1597.4043812558368</v>
      </c>
      <c r="Y28" s="153">
        <f t="shared" si="2"/>
        <v>0.0004781692155840449</v>
      </c>
      <c r="Z28" s="137"/>
      <c r="AA28" s="137"/>
      <c r="AB28" s="140"/>
      <c r="AC28" s="187"/>
      <c r="AD28" s="191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W28" s="139"/>
      <c r="AX28" s="139"/>
      <c r="AY28" s="139"/>
      <c r="AZ28" s="139"/>
      <c r="BA28" s="139"/>
    </row>
    <row r="29" spans="1:53" s="138" customFormat="1" ht="19.5" customHeight="1">
      <c r="A29" s="137"/>
      <c r="B29" s="183">
        <v>17</v>
      </c>
      <c r="C29" s="184" t="s">
        <v>166</v>
      </c>
      <c r="D29" s="143" t="s">
        <v>175</v>
      </c>
      <c r="E29" s="144" t="s">
        <v>175</v>
      </c>
      <c r="F29" s="143"/>
      <c r="G29" s="144"/>
      <c r="H29" s="143"/>
      <c r="I29" s="144"/>
      <c r="J29" s="143"/>
      <c r="K29" s="144"/>
      <c r="L29" s="143"/>
      <c r="M29" s="153">
        <f>L29/$L$94</f>
        <v>0</v>
      </c>
      <c r="N29" s="148">
        <v>239.508989</v>
      </c>
      <c r="O29" s="144">
        <f t="shared" si="5"/>
        <v>0.008703437501097396</v>
      </c>
      <c r="P29" s="143"/>
      <c r="Q29" s="149"/>
      <c r="R29" s="143"/>
      <c r="S29" s="149"/>
      <c r="T29" s="143"/>
      <c r="U29" s="149"/>
      <c r="V29" s="185">
        <f t="shared" si="4"/>
        <v>239.508989</v>
      </c>
      <c r="W29" s="151">
        <f t="shared" si="1"/>
        <v>0.004968379682639503</v>
      </c>
      <c r="X29" s="186">
        <v>8285.022601796405</v>
      </c>
      <c r="Y29" s="153">
        <f t="shared" si="2"/>
        <v>0.0024800500143129264</v>
      </c>
      <c r="Z29" s="137"/>
      <c r="AA29" s="137"/>
      <c r="AB29" s="140"/>
      <c r="AC29" s="187"/>
      <c r="AD29" s="191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W29" s="139"/>
      <c r="AX29" s="139"/>
      <c r="AY29" s="139"/>
      <c r="AZ29" s="139"/>
      <c r="BA29" s="139"/>
    </row>
    <row r="30" spans="1:53" s="138" customFormat="1" ht="19.5" customHeight="1">
      <c r="A30" s="137"/>
      <c r="B30" s="183">
        <v>18</v>
      </c>
      <c r="C30" s="184" t="s">
        <v>142</v>
      </c>
      <c r="D30" s="143">
        <v>0.5920000000000001</v>
      </c>
      <c r="E30" s="144">
        <f>D30/$D$76</f>
        <v>0.00017497962758305548</v>
      </c>
      <c r="F30" s="143"/>
      <c r="G30" s="144"/>
      <c r="H30" s="143"/>
      <c r="I30" s="144"/>
      <c r="J30" s="143"/>
      <c r="K30" s="144"/>
      <c r="L30" s="143">
        <f t="shared" si="3"/>
        <v>0.5920000000000001</v>
      </c>
      <c r="M30" s="153">
        <f>L30/$L$94</f>
        <v>4.8856449600157005E-05</v>
      </c>
      <c r="N30" s="148">
        <v>4.154082</v>
      </c>
      <c r="O30" s="144">
        <f t="shared" si="5"/>
        <v>0.00015095380433272036</v>
      </c>
      <c r="P30" s="143"/>
      <c r="Q30" s="149"/>
      <c r="R30" s="143"/>
      <c r="S30" s="149"/>
      <c r="T30" s="143"/>
      <c r="U30" s="149"/>
      <c r="V30" s="185">
        <f t="shared" si="4"/>
        <v>4.154082</v>
      </c>
      <c r="W30" s="151">
        <f t="shared" si="1"/>
        <v>8.617236745472827E-05</v>
      </c>
      <c r="X30" s="186">
        <v>172.97550453063866</v>
      </c>
      <c r="Y30" s="153">
        <f t="shared" si="2"/>
        <v>5.177872446527551E-05</v>
      </c>
      <c r="Z30" s="137"/>
      <c r="AA30" s="137"/>
      <c r="AB30" s="140"/>
      <c r="AC30" s="187"/>
      <c r="AD30" s="191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W30" s="139"/>
      <c r="AX30" s="139"/>
      <c r="AY30" s="139"/>
      <c r="AZ30" s="139"/>
      <c r="BA30" s="139"/>
    </row>
    <row r="31" spans="1:53" s="138" customFormat="1" ht="19.5" customHeight="1">
      <c r="A31" s="137"/>
      <c r="B31" s="183">
        <v>19</v>
      </c>
      <c r="C31" s="184" t="s">
        <v>33</v>
      </c>
      <c r="D31" s="143">
        <v>1.8</v>
      </c>
      <c r="E31" s="144">
        <f>D31/$D$76</f>
        <v>0.000532032651434966</v>
      </c>
      <c r="F31" s="143"/>
      <c r="G31" s="144"/>
      <c r="H31" s="143"/>
      <c r="I31" s="144"/>
      <c r="J31" s="143"/>
      <c r="K31" s="144"/>
      <c r="L31" s="143">
        <f t="shared" si="3"/>
        <v>1.8</v>
      </c>
      <c r="M31" s="153">
        <f>L31/$L$94</f>
        <v>0.00014855001567615304</v>
      </c>
      <c r="N31" s="148">
        <v>5.619026</v>
      </c>
      <c r="O31" s="144">
        <f t="shared" si="5"/>
        <v>0.00020418791717266734</v>
      </c>
      <c r="P31" s="143"/>
      <c r="Q31" s="149"/>
      <c r="R31" s="143"/>
      <c r="S31" s="149"/>
      <c r="T31" s="143"/>
      <c r="U31" s="149"/>
      <c r="V31" s="185">
        <f t="shared" si="4"/>
        <v>5.619026</v>
      </c>
      <c r="W31" s="151">
        <f t="shared" si="1"/>
        <v>0.00011656119768691902</v>
      </c>
      <c r="X31" s="186">
        <v>13482.240980062224</v>
      </c>
      <c r="Y31" s="153">
        <f t="shared" si="2"/>
        <v>0.004035792482729465</v>
      </c>
      <c r="Z31" s="137"/>
      <c r="AA31" s="137"/>
      <c r="AB31" s="140"/>
      <c r="AC31" s="187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W31" s="139"/>
      <c r="AX31" s="139"/>
      <c r="AY31" s="139"/>
      <c r="AZ31" s="139"/>
      <c r="BA31" s="139"/>
    </row>
    <row r="32" spans="1:53" s="138" customFormat="1" ht="19.5" customHeight="1">
      <c r="A32" s="137"/>
      <c r="B32" s="183">
        <v>20</v>
      </c>
      <c r="C32" s="184" t="s">
        <v>74</v>
      </c>
      <c r="D32" s="143">
        <v>4.155</v>
      </c>
      <c r="E32" s="144">
        <f>D32/$D$76</f>
        <v>0.0012281087037290465</v>
      </c>
      <c r="F32" s="143"/>
      <c r="G32" s="144"/>
      <c r="H32" s="143"/>
      <c r="I32" s="144"/>
      <c r="J32" s="143"/>
      <c r="K32" s="144"/>
      <c r="L32" s="143">
        <f t="shared" si="3"/>
        <v>4.155</v>
      </c>
      <c r="M32" s="153">
        <f>L32/$L$94</f>
        <v>0.00034290295285245326</v>
      </c>
      <c r="N32" s="148">
        <v>23.069181999999998</v>
      </c>
      <c r="O32" s="144">
        <f t="shared" si="5"/>
        <v>0.0008383033329009669</v>
      </c>
      <c r="P32" s="143"/>
      <c r="Q32" s="149"/>
      <c r="R32" s="143"/>
      <c r="S32" s="149"/>
      <c r="T32" s="143"/>
      <c r="U32" s="149"/>
      <c r="V32" s="185">
        <f t="shared" si="4"/>
        <v>23.069181999999998</v>
      </c>
      <c r="W32" s="151">
        <f t="shared" si="1"/>
        <v>0.00047854761369274924</v>
      </c>
      <c r="X32" s="186">
        <v>851.5786429040177</v>
      </c>
      <c r="Y32" s="153">
        <f t="shared" si="2"/>
        <v>0.00025491271744566694</v>
      </c>
      <c r="Z32" s="137"/>
      <c r="AA32" s="137"/>
      <c r="AB32" s="140"/>
      <c r="AC32" s="187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W32" s="139"/>
      <c r="AX32" s="139"/>
      <c r="AY32" s="139"/>
      <c r="AZ32" s="139"/>
      <c r="BA32" s="139"/>
    </row>
    <row r="33" spans="1:53" s="138" customFormat="1" ht="19.5" customHeight="1">
      <c r="A33" s="137"/>
      <c r="B33" s="183">
        <v>21</v>
      </c>
      <c r="C33" s="184" t="s">
        <v>167</v>
      </c>
      <c r="D33" s="143"/>
      <c r="E33" s="144"/>
      <c r="F33" s="143"/>
      <c r="G33" s="144"/>
      <c r="H33" s="143"/>
      <c r="I33" s="144"/>
      <c r="J33" s="143"/>
      <c r="K33" s="144"/>
      <c r="L33" s="143"/>
      <c r="M33" s="153"/>
      <c r="N33" s="148"/>
      <c r="O33" s="144"/>
      <c r="P33" s="143">
        <v>4.413018</v>
      </c>
      <c r="Q33" s="149">
        <f>P33/$P$94</f>
        <v>0.00022831831009076603</v>
      </c>
      <c r="R33" s="143"/>
      <c r="S33" s="149"/>
      <c r="T33" s="143"/>
      <c r="U33" s="149"/>
      <c r="V33" s="185">
        <f t="shared" si="4"/>
        <v>4.413018</v>
      </c>
      <c r="W33" s="151">
        <f t="shared" si="1"/>
        <v>9.154374147653562E-05</v>
      </c>
      <c r="X33" s="186">
        <v>529.6416260966298</v>
      </c>
      <c r="Y33" s="153">
        <f t="shared" si="2"/>
        <v>0.00015854364985037696</v>
      </c>
      <c r="Z33" s="137"/>
      <c r="AA33" s="137"/>
      <c r="AB33" s="140"/>
      <c r="AC33" s="187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W33" s="139"/>
      <c r="AX33" s="139"/>
      <c r="AY33" s="139"/>
      <c r="AZ33" s="139"/>
      <c r="BA33" s="139"/>
    </row>
    <row r="34" spans="1:53" s="138" customFormat="1" ht="19.5" customHeight="1">
      <c r="A34" s="137"/>
      <c r="B34" s="183">
        <v>22</v>
      </c>
      <c r="C34" s="184" t="s">
        <v>100</v>
      </c>
      <c r="D34" s="143">
        <v>5</v>
      </c>
      <c r="E34" s="144">
        <f aca="true" t="shared" si="6" ref="E34:E41">D34/$D$76</f>
        <v>0.0014778684762082387</v>
      </c>
      <c r="F34" s="143"/>
      <c r="G34" s="144"/>
      <c r="H34" s="143"/>
      <c r="I34" s="144"/>
      <c r="J34" s="143"/>
      <c r="K34" s="144"/>
      <c r="L34" s="143">
        <f t="shared" si="3"/>
        <v>5</v>
      </c>
      <c r="M34" s="153">
        <f aca="true" t="shared" si="7" ref="M34:M74">L34/$L$94</f>
        <v>0.0004126389324337584</v>
      </c>
      <c r="N34" s="148">
        <v>28.204837000000005</v>
      </c>
      <c r="O34" s="144">
        <f aca="true" t="shared" si="8" ref="O34:O41">N34/$N$94</f>
        <v>0.0010249261920526056</v>
      </c>
      <c r="P34" s="143"/>
      <c r="Q34" s="149"/>
      <c r="R34" s="143"/>
      <c r="S34" s="149"/>
      <c r="T34" s="143"/>
      <c r="U34" s="149"/>
      <c r="V34" s="185">
        <f t="shared" si="4"/>
        <v>28.204837000000005</v>
      </c>
      <c r="W34" s="151">
        <f t="shared" si="1"/>
        <v>0.0005850817528312432</v>
      </c>
      <c r="X34" s="186">
        <v>1017.5820694320402</v>
      </c>
      <c r="Y34" s="153">
        <f t="shared" si="2"/>
        <v>0.00030460441053139863</v>
      </c>
      <c r="Z34" s="137"/>
      <c r="AA34" s="137"/>
      <c r="AB34" s="140"/>
      <c r="AC34" s="187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W34" s="139"/>
      <c r="AX34" s="139"/>
      <c r="AY34" s="139"/>
      <c r="AZ34" s="139"/>
      <c r="BA34" s="139"/>
    </row>
    <row r="35" spans="1:53" s="138" customFormat="1" ht="19.5" customHeight="1">
      <c r="A35" s="137"/>
      <c r="B35" s="183">
        <v>23</v>
      </c>
      <c r="C35" s="184" t="s">
        <v>101</v>
      </c>
      <c r="D35" s="143">
        <v>40</v>
      </c>
      <c r="E35" s="144">
        <f t="shared" si="6"/>
        <v>0.01182294780966591</v>
      </c>
      <c r="F35" s="143"/>
      <c r="G35" s="144"/>
      <c r="H35" s="143"/>
      <c r="I35" s="144"/>
      <c r="J35" s="143"/>
      <c r="K35" s="144"/>
      <c r="L35" s="143">
        <f t="shared" si="3"/>
        <v>40</v>
      </c>
      <c r="M35" s="153">
        <f t="shared" si="7"/>
        <v>0.0033011114594700673</v>
      </c>
      <c r="N35" s="148">
        <v>226.773213</v>
      </c>
      <c r="O35" s="144">
        <f t="shared" si="8"/>
        <v>0.008240636372393303</v>
      </c>
      <c r="P35" s="143"/>
      <c r="Q35" s="149"/>
      <c r="R35" s="143"/>
      <c r="S35" s="149"/>
      <c r="T35" s="143"/>
      <c r="U35" s="149"/>
      <c r="V35" s="185">
        <f t="shared" si="4"/>
        <v>226.773213</v>
      </c>
      <c r="W35" s="151">
        <f t="shared" si="1"/>
        <v>0.004704188467999756</v>
      </c>
      <c r="X35" s="186">
        <v>9991.383967484227</v>
      </c>
      <c r="Y35" s="153">
        <f t="shared" si="2"/>
        <v>0.002990834562864373</v>
      </c>
      <c r="Z35" s="137"/>
      <c r="AA35" s="137"/>
      <c r="AB35" s="140"/>
      <c r="AC35" s="187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W35" s="139"/>
      <c r="AX35" s="139"/>
      <c r="AY35" s="139"/>
      <c r="AZ35" s="139"/>
      <c r="BA35" s="139"/>
    </row>
    <row r="36" spans="1:53" s="138" customFormat="1" ht="19.5" customHeight="1">
      <c r="A36" s="137"/>
      <c r="B36" s="183">
        <v>24</v>
      </c>
      <c r="C36" s="184" t="s">
        <v>143</v>
      </c>
      <c r="D36" s="143">
        <v>20</v>
      </c>
      <c r="E36" s="144">
        <f t="shared" si="6"/>
        <v>0.005911473904832955</v>
      </c>
      <c r="F36" s="143"/>
      <c r="G36" s="144"/>
      <c r="H36" s="143"/>
      <c r="I36" s="144"/>
      <c r="J36" s="143"/>
      <c r="K36" s="144"/>
      <c r="L36" s="143">
        <f t="shared" si="3"/>
        <v>20</v>
      </c>
      <c r="M36" s="153">
        <f t="shared" si="7"/>
        <v>0.0016505557297350336</v>
      </c>
      <c r="N36" s="148">
        <v>34.550979</v>
      </c>
      <c r="O36" s="144">
        <f t="shared" si="8"/>
        <v>0.0012555365357424166</v>
      </c>
      <c r="P36" s="143"/>
      <c r="Q36" s="149"/>
      <c r="R36" s="143"/>
      <c r="S36" s="149"/>
      <c r="T36" s="143"/>
      <c r="U36" s="149"/>
      <c r="V36" s="185">
        <f t="shared" si="4"/>
        <v>34.550979</v>
      </c>
      <c r="W36" s="151">
        <f t="shared" si="1"/>
        <v>0.0007167262606536414</v>
      </c>
      <c r="X36" s="186">
        <v>2534.0498227721164</v>
      </c>
      <c r="Y36" s="153">
        <f t="shared" si="2"/>
        <v>0.0007585459450494439</v>
      </c>
      <c r="Z36" s="137"/>
      <c r="AA36" s="137"/>
      <c r="AB36" s="140"/>
      <c r="AC36" s="187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W36" s="139"/>
      <c r="AX36" s="139"/>
      <c r="AY36" s="139"/>
      <c r="AZ36" s="139"/>
      <c r="BA36" s="139"/>
    </row>
    <row r="37" spans="1:53" s="138" customFormat="1" ht="19.5" customHeight="1">
      <c r="A37" s="137"/>
      <c r="B37" s="183">
        <v>25</v>
      </c>
      <c r="C37" s="184" t="s">
        <v>112</v>
      </c>
      <c r="D37" s="143">
        <v>456.4</v>
      </c>
      <c r="E37" s="144">
        <f t="shared" si="6"/>
        <v>0.13489983450828802</v>
      </c>
      <c r="F37" s="143"/>
      <c r="G37" s="144"/>
      <c r="H37" s="143"/>
      <c r="I37" s="144"/>
      <c r="J37" s="143"/>
      <c r="K37" s="144"/>
      <c r="L37" s="143">
        <f t="shared" si="3"/>
        <v>456.4</v>
      </c>
      <c r="M37" s="153">
        <f t="shared" si="7"/>
        <v>0.03766568175255346</v>
      </c>
      <c r="N37" s="148">
        <v>2142.4604659999995</v>
      </c>
      <c r="O37" s="144">
        <f t="shared" si="8"/>
        <v>0.07785415838569215</v>
      </c>
      <c r="P37" s="143"/>
      <c r="Q37" s="149"/>
      <c r="R37" s="143"/>
      <c r="S37" s="149"/>
      <c r="T37" s="143"/>
      <c r="U37" s="149"/>
      <c r="V37" s="185">
        <f t="shared" si="4"/>
        <v>2142.4604659999995</v>
      </c>
      <c r="W37" s="151">
        <f t="shared" si="1"/>
        <v>0.0444432465544446</v>
      </c>
      <c r="X37" s="186">
        <v>115755.05049857078</v>
      </c>
      <c r="Y37" s="153">
        <f t="shared" si="2"/>
        <v>0.03465027537565535</v>
      </c>
      <c r="Z37" s="137"/>
      <c r="AA37" s="137"/>
      <c r="AB37" s="140"/>
      <c r="AC37" s="187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W37" s="139"/>
      <c r="AX37" s="139"/>
      <c r="AY37" s="139"/>
      <c r="AZ37" s="139"/>
      <c r="BA37" s="139"/>
    </row>
    <row r="38" spans="1:53" s="138" customFormat="1" ht="19.5" customHeight="1">
      <c r="A38" s="137"/>
      <c r="B38" s="183">
        <v>26</v>
      </c>
      <c r="C38" s="184" t="s">
        <v>75</v>
      </c>
      <c r="D38" s="143">
        <v>96.75999999999999</v>
      </c>
      <c r="E38" s="144">
        <f t="shared" si="6"/>
        <v>0.028599710751581832</v>
      </c>
      <c r="F38" s="143"/>
      <c r="G38" s="144"/>
      <c r="H38" s="143"/>
      <c r="I38" s="144"/>
      <c r="J38" s="143"/>
      <c r="K38" s="144"/>
      <c r="L38" s="143">
        <f t="shared" si="3"/>
        <v>96.75999999999999</v>
      </c>
      <c r="M38" s="153">
        <f t="shared" si="7"/>
        <v>0.007985388620458092</v>
      </c>
      <c r="N38" s="148">
        <v>489.385806</v>
      </c>
      <c r="O38" s="144">
        <f t="shared" si="8"/>
        <v>0.01778362805600242</v>
      </c>
      <c r="P38" s="143"/>
      <c r="Q38" s="149"/>
      <c r="R38" s="143"/>
      <c r="S38" s="149"/>
      <c r="T38" s="143"/>
      <c r="U38" s="149"/>
      <c r="V38" s="185">
        <f t="shared" si="4"/>
        <v>489.385806</v>
      </c>
      <c r="W38" s="151">
        <f t="shared" si="1"/>
        <v>0.010151829815049477</v>
      </c>
      <c r="X38" s="186">
        <v>41286.89844608485</v>
      </c>
      <c r="Y38" s="153">
        <f t="shared" si="2"/>
        <v>0.012358876734982899</v>
      </c>
      <c r="Z38" s="137"/>
      <c r="AA38" s="137"/>
      <c r="AB38" s="140"/>
      <c r="AC38" s="187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W38" s="139"/>
      <c r="AX38" s="139"/>
      <c r="AY38" s="139"/>
      <c r="AZ38" s="139"/>
      <c r="BA38" s="139"/>
    </row>
    <row r="39" spans="1:53" s="138" customFormat="1" ht="19.5" customHeight="1">
      <c r="A39" s="137"/>
      <c r="B39" s="183">
        <v>27</v>
      </c>
      <c r="C39" s="184" t="s">
        <v>168</v>
      </c>
      <c r="D39" s="143">
        <v>19.9</v>
      </c>
      <c r="E39" s="144">
        <f t="shared" si="6"/>
        <v>0.0058819165353087895</v>
      </c>
      <c r="F39" s="143"/>
      <c r="G39" s="144"/>
      <c r="H39" s="143"/>
      <c r="I39" s="144"/>
      <c r="J39" s="143"/>
      <c r="K39" s="144"/>
      <c r="L39" s="143">
        <f t="shared" si="3"/>
        <v>19.9</v>
      </c>
      <c r="M39" s="153">
        <f t="shared" si="7"/>
        <v>0.0016423029510863583</v>
      </c>
      <c r="N39" s="148">
        <v>33.838427</v>
      </c>
      <c r="O39" s="144">
        <f t="shared" si="8"/>
        <v>0.001229643345577926</v>
      </c>
      <c r="P39" s="143"/>
      <c r="Q39" s="149"/>
      <c r="R39" s="143"/>
      <c r="S39" s="149"/>
      <c r="T39" s="143"/>
      <c r="U39" s="149"/>
      <c r="V39" s="185">
        <f t="shared" si="4"/>
        <v>33.838427</v>
      </c>
      <c r="W39" s="151">
        <f t="shared" si="1"/>
        <v>0.0007019450664512638</v>
      </c>
      <c r="X39" s="186">
        <v>3457.556720311125</v>
      </c>
      <c r="Y39" s="153">
        <f t="shared" si="2"/>
        <v>0.0010349897647637194</v>
      </c>
      <c r="Z39" s="137"/>
      <c r="AA39" s="137"/>
      <c r="AB39" s="140"/>
      <c r="AC39" s="187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W39" s="139"/>
      <c r="AX39" s="139"/>
      <c r="AY39" s="139"/>
      <c r="AZ39" s="139"/>
      <c r="BA39" s="139"/>
    </row>
    <row r="40" spans="1:53" s="138" customFormat="1" ht="19.5" customHeight="1">
      <c r="A40" s="137"/>
      <c r="B40" s="183">
        <v>28</v>
      </c>
      <c r="C40" s="184" t="s">
        <v>102</v>
      </c>
      <c r="D40" s="143">
        <v>20</v>
      </c>
      <c r="E40" s="144">
        <f t="shared" si="6"/>
        <v>0.005911473904832955</v>
      </c>
      <c r="F40" s="143"/>
      <c r="G40" s="144"/>
      <c r="H40" s="143"/>
      <c r="I40" s="144"/>
      <c r="J40" s="143"/>
      <c r="K40" s="144"/>
      <c r="L40" s="143">
        <f t="shared" si="3"/>
        <v>20</v>
      </c>
      <c r="M40" s="153">
        <f t="shared" si="7"/>
        <v>0.0016505557297350336</v>
      </c>
      <c r="N40" s="148">
        <v>108.342239</v>
      </c>
      <c r="O40" s="144">
        <f t="shared" si="8"/>
        <v>0.003937012593149299</v>
      </c>
      <c r="P40" s="143"/>
      <c r="Q40" s="149"/>
      <c r="R40" s="143"/>
      <c r="S40" s="149"/>
      <c r="T40" s="143"/>
      <c r="U40" s="149"/>
      <c r="V40" s="185">
        <f t="shared" si="4"/>
        <v>108.342239</v>
      </c>
      <c r="W40" s="151">
        <f t="shared" si="1"/>
        <v>0.002247453764748985</v>
      </c>
      <c r="X40" s="186">
        <v>5101.362120149741</v>
      </c>
      <c r="Y40" s="153">
        <f t="shared" si="2"/>
        <v>0.0015270487248097051</v>
      </c>
      <c r="Z40" s="137"/>
      <c r="AA40" s="137"/>
      <c r="AB40" s="140"/>
      <c r="AC40" s="187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W40" s="139"/>
      <c r="AX40" s="139"/>
      <c r="AY40" s="139"/>
      <c r="AZ40" s="139"/>
      <c r="BA40" s="139"/>
    </row>
    <row r="41" spans="1:53" s="138" customFormat="1" ht="19.5" customHeight="1">
      <c r="A41" s="137"/>
      <c r="B41" s="183">
        <v>29</v>
      </c>
      <c r="C41" s="184" t="s">
        <v>144</v>
      </c>
      <c r="D41" s="143">
        <v>567.8510000000001</v>
      </c>
      <c r="E41" s="144">
        <f t="shared" si="6"/>
        <v>0.16784181841666493</v>
      </c>
      <c r="F41" s="143">
        <v>970.7</v>
      </c>
      <c r="G41" s="144">
        <f>F41/$F$94</f>
        <v>0.1443946980801619</v>
      </c>
      <c r="H41" s="143"/>
      <c r="I41" s="144"/>
      <c r="J41" s="143"/>
      <c r="K41" s="144"/>
      <c r="L41" s="143">
        <f t="shared" si="3"/>
        <v>1538.5510000000002</v>
      </c>
      <c r="M41" s="153">
        <f t="shared" si="7"/>
        <v>0.1269732084269783</v>
      </c>
      <c r="N41" s="148">
        <v>2950.867355</v>
      </c>
      <c r="O41" s="144">
        <f t="shared" si="8"/>
        <v>0.10723058748442665</v>
      </c>
      <c r="P41" s="143">
        <v>2926.949838</v>
      </c>
      <c r="Q41" s="149">
        <f>P41/$P$94</f>
        <v>0.15143292883296677</v>
      </c>
      <c r="R41" s="143"/>
      <c r="S41" s="149"/>
      <c r="T41" s="143"/>
      <c r="U41" s="149"/>
      <c r="V41" s="185">
        <f t="shared" si="4"/>
        <v>5877.817193</v>
      </c>
      <c r="W41" s="151">
        <f t="shared" si="1"/>
        <v>0.1219295678291655</v>
      </c>
      <c r="X41" s="186">
        <v>407633.80544685974</v>
      </c>
      <c r="Y41" s="153">
        <f t="shared" si="2"/>
        <v>0.12202166169271728</v>
      </c>
      <c r="Z41" s="137"/>
      <c r="AA41" s="137"/>
      <c r="AB41" s="140"/>
      <c r="AC41" s="187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W41" s="139"/>
      <c r="AX41" s="139"/>
      <c r="AY41" s="139"/>
      <c r="AZ41" s="139"/>
      <c r="BA41" s="139"/>
    </row>
    <row r="42" spans="1:53" s="138" customFormat="1" ht="19.5" customHeight="1">
      <c r="A42" s="137"/>
      <c r="B42" s="183">
        <v>30</v>
      </c>
      <c r="C42" s="184" t="s">
        <v>145</v>
      </c>
      <c r="D42" s="143"/>
      <c r="E42" s="144"/>
      <c r="F42" s="143">
        <v>330.34000000000003</v>
      </c>
      <c r="G42" s="144">
        <f>F42/$F$94</f>
        <v>0.0491391208033385</v>
      </c>
      <c r="H42" s="143"/>
      <c r="I42" s="144"/>
      <c r="J42" s="143"/>
      <c r="K42" s="144"/>
      <c r="L42" s="143">
        <f t="shared" si="3"/>
        <v>330.34000000000003</v>
      </c>
      <c r="M42" s="153">
        <f t="shared" si="7"/>
        <v>0.027262228988033554</v>
      </c>
      <c r="N42" s="148"/>
      <c r="O42" s="144"/>
      <c r="P42" s="143">
        <v>558.3948</v>
      </c>
      <c r="Q42" s="149">
        <f>P42/$P$94</f>
        <v>0.028889924559444644</v>
      </c>
      <c r="R42" s="143"/>
      <c r="S42" s="149"/>
      <c r="T42" s="143"/>
      <c r="U42" s="149"/>
      <c r="V42" s="185">
        <f t="shared" si="4"/>
        <v>558.3948</v>
      </c>
      <c r="W42" s="151">
        <f t="shared" si="1"/>
        <v>0.011583353889116658</v>
      </c>
      <c r="X42" s="186">
        <v>55261.966402768914</v>
      </c>
      <c r="Y42" s="153">
        <f t="shared" si="2"/>
        <v>0.016542192719960838</v>
      </c>
      <c r="Z42" s="137"/>
      <c r="AA42" s="137"/>
      <c r="AB42" s="140"/>
      <c r="AC42" s="187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W42" s="139"/>
      <c r="AX42" s="139"/>
      <c r="AY42" s="139"/>
      <c r="AZ42" s="139"/>
      <c r="BA42" s="139"/>
    </row>
    <row r="43" spans="1:53" s="138" customFormat="1" ht="19.5" customHeight="1">
      <c r="A43" s="137"/>
      <c r="B43" s="183">
        <v>31</v>
      </c>
      <c r="C43" s="184" t="s">
        <v>169</v>
      </c>
      <c r="D43" s="143"/>
      <c r="E43" s="144"/>
      <c r="F43" s="143"/>
      <c r="G43" s="144"/>
      <c r="H43" s="143">
        <v>144.484</v>
      </c>
      <c r="I43" s="144">
        <f>H43/$H$94</f>
        <v>0.5909752785458353</v>
      </c>
      <c r="J43" s="143"/>
      <c r="K43" s="144"/>
      <c r="L43" s="143">
        <f t="shared" si="3"/>
        <v>144.484</v>
      </c>
      <c r="M43" s="153">
        <f t="shared" si="7"/>
        <v>0.011923944702751831</v>
      </c>
      <c r="N43" s="148"/>
      <c r="O43" s="144"/>
      <c r="P43" s="143"/>
      <c r="Q43" s="149"/>
      <c r="R43" s="143">
        <v>61.372821</v>
      </c>
      <c r="S43" s="149">
        <f>R43/$R$94</f>
        <v>0.2136934112227018</v>
      </c>
      <c r="T43" s="143"/>
      <c r="U43" s="149"/>
      <c r="V43" s="185">
        <f t="shared" si="4"/>
        <v>61.372821</v>
      </c>
      <c r="W43" s="151">
        <f t="shared" si="1"/>
        <v>0.0012731191350929673</v>
      </c>
      <c r="X43" s="186">
        <v>242.4942975963682</v>
      </c>
      <c r="Y43" s="153">
        <f t="shared" si="2"/>
        <v>7.258857520729968E-05</v>
      </c>
      <c r="Z43" s="137"/>
      <c r="AA43" s="137"/>
      <c r="AB43" s="140"/>
      <c r="AC43" s="187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W43" s="139"/>
      <c r="AX43" s="139"/>
      <c r="AY43" s="139"/>
      <c r="AZ43" s="139"/>
      <c r="BA43" s="139"/>
    </row>
    <row r="44" spans="1:53" s="138" customFormat="1" ht="19.5" customHeight="1">
      <c r="A44" s="137"/>
      <c r="B44" s="183">
        <v>32</v>
      </c>
      <c r="C44" s="184" t="s">
        <v>103</v>
      </c>
      <c r="D44" s="143"/>
      <c r="E44" s="144"/>
      <c r="F44" s="143"/>
      <c r="G44" s="144"/>
      <c r="H44" s="143"/>
      <c r="I44" s="144"/>
      <c r="J44" s="143">
        <v>110</v>
      </c>
      <c r="K44" s="144">
        <f>J44/$J$94</f>
        <v>0.45977011494252873</v>
      </c>
      <c r="L44" s="143">
        <f t="shared" si="3"/>
        <v>110</v>
      </c>
      <c r="M44" s="153">
        <f t="shared" si="7"/>
        <v>0.009078056513542685</v>
      </c>
      <c r="N44" s="148"/>
      <c r="O44" s="144"/>
      <c r="P44" s="143"/>
      <c r="Q44" s="149"/>
      <c r="R44" s="143"/>
      <c r="S44" s="149"/>
      <c r="T44" s="143">
        <v>404.02845</v>
      </c>
      <c r="U44" s="149">
        <f>T44/$T$94</f>
        <v>0.3768198459439881</v>
      </c>
      <c r="V44" s="185">
        <f t="shared" si="4"/>
        <v>404.02845</v>
      </c>
      <c r="W44" s="151">
        <f t="shared" si="1"/>
        <v>0.008381174963701802</v>
      </c>
      <c r="X44" s="186">
        <v>32422.19518556966</v>
      </c>
      <c r="Y44" s="153">
        <f t="shared" si="2"/>
        <v>0.009705304318251815</v>
      </c>
      <c r="Z44" s="137"/>
      <c r="AA44" s="137"/>
      <c r="AB44" s="140"/>
      <c r="AC44" s="187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W44" s="139"/>
      <c r="AX44" s="139"/>
      <c r="AY44" s="139"/>
      <c r="AZ44" s="139"/>
      <c r="BA44" s="139"/>
    </row>
    <row r="45" spans="1:53" s="138" customFormat="1" ht="19.5" customHeight="1">
      <c r="A45" s="137"/>
      <c r="B45" s="183">
        <v>33</v>
      </c>
      <c r="C45" s="184" t="s">
        <v>146</v>
      </c>
      <c r="D45" s="143">
        <v>245.14</v>
      </c>
      <c r="E45" s="144">
        <f>D45/$D$76</f>
        <v>0.07245693565153752</v>
      </c>
      <c r="F45" s="143">
        <v>2385.36</v>
      </c>
      <c r="G45" s="144">
        <f>F45/$F$94</f>
        <v>0.3548298516663181</v>
      </c>
      <c r="H45" s="143"/>
      <c r="I45" s="144"/>
      <c r="J45" s="143"/>
      <c r="K45" s="144"/>
      <c r="L45" s="143">
        <f>D45+F45+H45+J45</f>
        <v>2630.5</v>
      </c>
      <c r="M45" s="153">
        <f t="shared" si="7"/>
        <v>0.2170893423534003</v>
      </c>
      <c r="N45" s="148">
        <v>1419.574252</v>
      </c>
      <c r="O45" s="144">
        <f>N45/$N$94</f>
        <v>0.051585436655361125</v>
      </c>
      <c r="P45" s="143">
        <v>6387.518994999999</v>
      </c>
      <c r="Q45" s="149">
        <f>P45/$P$94</f>
        <v>0.3304739619487317</v>
      </c>
      <c r="R45" s="143"/>
      <c r="S45" s="149"/>
      <c r="T45" s="143"/>
      <c r="U45" s="149"/>
      <c r="V45" s="185">
        <f>N45+P45+R45+T45</f>
        <v>7807.093246999999</v>
      </c>
      <c r="W45" s="151">
        <f t="shared" si="1"/>
        <v>0.16195051229942298</v>
      </c>
      <c r="X45" s="186">
        <v>548743.0029731579</v>
      </c>
      <c r="Y45" s="153">
        <f t="shared" si="2"/>
        <v>0.16426148216935682</v>
      </c>
      <c r="Z45" s="137"/>
      <c r="AA45" s="137"/>
      <c r="AB45" s="140"/>
      <c r="AC45" s="187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W45" s="139"/>
      <c r="AX45" s="139"/>
      <c r="AY45" s="139"/>
      <c r="AZ45" s="139"/>
      <c r="BA45" s="139"/>
    </row>
    <row r="46" spans="1:53" s="138" customFormat="1" ht="19.5" customHeight="1">
      <c r="A46" s="137"/>
      <c r="B46" s="183">
        <v>34</v>
      </c>
      <c r="C46" s="184" t="s">
        <v>147</v>
      </c>
      <c r="D46" s="143"/>
      <c r="E46" s="144"/>
      <c r="F46" s="143">
        <v>578.8</v>
      </c>
      <c r="G46" s="144">
        <f>F46/$F$94</f>
        <v>0.08609833238775903</v>
      </c>
      <c r="H46" s="143"/>
      <c r="I46" s="144"/>
      <c r="J46" s="143"/>
      <c r="K46" s="144"/>
      <c r="L46" s="143">
        <f aca="true" t="shared" si="9" ref="L46:L74">D46+F46+H46+J46</f>
        <v>578.8</v>
      </c>
      <c r="M46" s="153">
        <f t="shared" si="7"/>
        <v>0.04776708281853187</v>
      </c>
      <c r="N46" s="148"/>
      <c r="O46" s="144"/>
      <c r="P46" s="143">
        <v>4112.779139</v>
      </c>
      <c r="Q46" s="149">
        <f>P46/$P$94</f>
        <v>0.2127847162175717</v>
      </c>
      <c r="R46" s="143"/>
      <c r="S46" s="149"/>
      <c r="T46" s="143"/>
      <c r="U46" s="149"/>
      <c r="V46" s="185">
        <f aca="true" t="shared" si="10" ref="V46:V74">N46+P46+R46+T46</f>
        <v>4112.779139</v>
      </c>
      <c r="W46" s="151">
        <f t="shared" si="1"/>
        <v>0.08531558000685807</v>
      </c>
      <c r="X46" s="186">
        <v>155131.99885344325</v>
      </c>
      <c r="Y46" s="153">
        <f t="shared" si="2"/>
        <v>0.04643742503411571</v>
      </c>
      <c r="Z46" s="137"/>
      <c r="AA46" s="137"/>
      <c r="AB46" s="140"/>
      <c r="AC46" s="187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W46" s="139"/>
      <c r="AX46" s="139"/>
      <c r="AY46" s="139"/>
      <c r="AZ46" s="139"/>
      <c r="BA46" s="139"/>
    </row>
    <row r="47" spans="1:53" s="138" customFormat="1" ht="19.5" customHeight="1">
      <c r="A47" s="137"/>
      <c r="B47" s="183">
        <v>35</v>
      </c>
      <c r="C47" s="184" t="s">
        <v>35</v>
      </c>
      <c r="D47" s="143">
        <v>10.4</v>
      </c>
      <c r="E47" s="144">
        <f>D47/$D$76</f>
        <v>0.0030739664305131364</v>
      </c>
      <c r="F47" s="143"/>
      <c r="G47" s="144"/>
      <c r="H47" s="143"/>
      <c r="I47" s="144"/>
      <c r="J47" s="143"/>
      <c r="K47" s="144"/>
      <c r="L47" s="143">
        <f t="shared" si="9"/>
        <v>10.4</v>
      </c>
      <c r="M47" s="153">
        <f t="shared" si="7"/>
        <v>0.0008582889794622175</v>
      </c>
      <c r="N47" s="148">
        <v>52.139712</v>
      </c>
      <c r="O47" s="144">
        <f>N47/$N$94</f>
        <v>0.0018946876549890907</v>
      </c>
      <c r="P47" s="143"/>
      <c r="Q47" s="149"/>
      <c r="R47" s="143"/>
      <c r="S47" s="149"/>
      <c r="T47" s="143"/>
      <c r="U47" s="149"/>
      <c r="V47" s="185">
        <f t="shared" si="10"/>
        <v>52.139712</v>
      </c>
      <c r="W47" s="151">
        <f t="shared" si="1"/>
        <v>0.0010815873209647055</v>
      </c>
      <c r="X47" s="186">
        <v>2775.1247310021818</v>
      </c>
      <c r="Y47" s="153">
        <f t="shared" si="2"/>
        <v>0.0008307096382995776</v>
      </c>
      <c r="Z47" s="137"/>
      <c r="AA47" s="137"/>
      <c r="AB47" s="140"/>
      <c r="AC47" s="187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W47" s="139"/>
      <c r="AX47" s="139"/>
      <c r="AY47" s="139"/>
      <c r="AZ47" s="139"/>
      <c r="BA47" s="139"/>
    </row>
    <row r="48" spans="1:53" s="138" customFormat="1" ht="19.5" customHeight="1">
      <c r="A48" s="137"/>
      <c r="B48" s="183">
        <v>36</v>
      </c>
      <c r="C48" s="184" t="s">
        <v>148</v>
      </c>
      <c r="D48" s="143"/>
      <c r="E48" s="144"/>
      <c r="F48" s="143"/>
      <c r="G48" s="144"/>
      <c r="H48" s="143">
        <v>22</v>
      </c>
      <c r="I48" s="144">
        <f>H48/$H$94</f>
        <v>0.08998543871991622</v>
      </c>
      <c r="J48" s="143"/>
      <c r="K48" s="144"/>
      <c r="L48" s="143">
        <f t="shared" si="9"/>
        <v>22</v>
      </c>
      <c r="M48" s="153">
        <f t="shared" si="7"/>
        <v>0.001815611302708537</v>
      </c>
      <c r="N48" s="148"/>
      <c r="O48" s="144"/>
      <c r="P48" s="143"/>
      <c r="Q48" s="149"/>
      <c r="R48" s="143">
        <v>44.04013599999999</v>
      </c>
      <c r="S48" s="149">
        <f>R48/$R$94</f>
        <v>0.15334290878615</v>
      </c>
      <c r="T48" s="143"/>
      <c r="U48" s="149"/>
      <c r="V48" s="185">
        <f t="shared" si="10"/>
        <v>44.04013599999999</v>
      </c>
      <c r="W48" s="151">
        <f t="shared" si="1"/>
        <v>0.0009135695400688302</v>
      </c>
      <c r="X48" s="186">
        <v>8811.340061080817</v>
      </c>
      <c r="Y48" s="153">
        <f t="shared" si="2"/>
        <v>0.002637598603516344</v>
      </c>
      <c r="Z48" s="137"/>
      <c r="AA48" s="137"/>
      <c r="AB48" s="140"/>
      <c r="AC48" s="187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W48" s="139"/>
      <c r="AX48" s="139"/>
      <c r="AY48" s="139"/>
      <c r="AZ48" s="139"/>
      <c r="BA48" s="139"/>
    </row>
    <row r="49" spans="1:53" s="138" customFormat="1" ht="19.5" customHeight="1">
      <c r="A49" s="137"/>
      <c r="B49" s="183">
        <v>37</v>
      </c>
      <c r="C49" s="184" t="s">
        <v>149</v>
      </c>
      <c r="D49" s="143"/>
      <c r="E49" s="144"/>
      <c r="F49" s="143"/>
      <c r="G49" s="144"/>
      <c r="H49" s="143">
        <v>22</v>
      </c>
      <c r="I49" s="144">
        <f>H49/$H$94</f>
        <v>0.08998543871991622</v>
      </c>
      <c r="J49" s="143"/>
      <c r="K49" s="144"/>
      <c r="L49" s="143">
        <f t="shared" si="9"/>
        <v>22</v>
      </c>
      <c r="M49" s="153">
        <f t="shared" si="7"/>
        <v>0.001815611302708537</v>
      </c>
      <c r="N49" s="148"/>
      <c r="O49" s="144"/>
      <c r="P49" s="143"/>
      <c r="Q49" s="149"/>
      <c r="R49" s="143">
        <v>40.31015599999999</v>
      </c>
      <c r="S49" s="149">
        <f>R49/$R$94</f>
        <v>0.14035552875366863</v>
      </c>
      <c r="T49" s="143"/>
      <c r="U49" s="149"/>
      <c r="V49" s="185">
        <f t="shared" si="10"/>
        <v>40.31015599999999</v>
      </c>
      <c r="W49" s="151">
        <f t="shared" si="1"/>
        <v>0.0008361947537360646</v>
      </c>
      <c r="X49" s="186">
        <v>8763.455108223805</v>
      </c>
      <c r="Y49" s="153">
        <f t="shared" si="2"/>
        <v>0.002623264656136085</v>
      </c>
      <c r="Z49" s="137"/>
      <c r="AA49" s="137"/>
      <c r="AB49" s="140"/>
      <c r="AC49" s="187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W49" s="139"/>
      <c r="AX49" s="139"/>
      <c r="AY49" s="139"/>
      <c r="AZ49" s="139"/>
      <c r="BA49" s="139"/>
    </row>
    <row r="50" spans="1:53" s="138" customFormat="1" ht="19.5" customHeight="1">
      <c r="A50" s="137"/>
      <c r="B50" s="183">
        <v>38</v>
      </c>
      <c r="C50" s="184" t="s">
        <v>104</v>
      </c>
      <c r="D50" s="143">
        <v>3.97</v>
      </c>
      <c r="E50" s="144">
        <f>D50/$D$76</f>
        <v>0.0011734275701093416</v>
      </c>
      <c r="F50" s="143"/>
      <c r="G50" s="144"/>
      <c r="H50" s="143"/>
      <c r="I50" s="144"/>
      <c r="J50" s="143"/>
      <c r="K50" s="144"/>
      <c r="L50" s="143">
        <f t="shared" si="9"/>
        <v>3.97</v>
      </c>
      <c r="M50" s="153">
        <f t="shared" si="7"/>
        <v>0.0003276353123524042</v>
      </c>
      <c r="N50" s="148">
        <v>25.4043</v>
      </c>
      <c r="O50" s="144">
        <f>N50/$N$94</f>
        <v>0.0009231584093452483</v>
      </c>
      <c r="P50" s="143"/>
      <c r="Q50" s="149"/>
      <c r="R50" s="143"/>
      <c r="S50" s="149"/>
      <c r="T50" s="143"/>
      <c r="U50" s="149"/>
      <c r="V50" s="185">
        <f t="shared" si="10"/>
        <v>25.4043</v>
      </c>
      <c r="W50" s="151">
        <f aca="true" t="shared" si="11" ref="W50:W74">V50/$V$94</f>
        <v>0.0005269873523272178</v>
      </c>
      <c r="X50" s="186">
        <v>1312.4908007046824</v>
      </c>
      <c r="Y50" s="153">
        <f aca="true" t="shared" si="12" ref="Y50:Y74">X50/$X$94</f>
        <v>0.0003928827941118055</v>
      </c>
      <c r="Z50" s="137"/>
      <c r="AA50" s="137"/>
      <c r="AB50" s="140"/>
      <c r="AC50" s="187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W50" s="139"/>
      <c r="AX50" s="139"/>
      <c r="AY50" s="139"/>
      <c r="AZ50" s="139"/>
      <c r="BA50" s="139"/>
    </row>
    <row r="51" spans="1:53" s="138" customFormat="1" ht="19.5" customHeight="1">
      <c r="A51" s="137"/>
      <c r="B51" s="183">
        <v>39</v>
      </c>
      <c r="C51" s="184" t="s">
        <v>105</v>
      </c>
      <c r="D51" s="143">
        <v>21.3</v>
      </c>
      <c r="E51" s="144">
        <f>D51/$D$76</f>
        <v>0.006295719708647097</v>
      </c>
      <c r="F51" s="143"/>
      <c r="G51" s="144"/>
      <c r="H51" s="143"/>
      <c r="I51" s="144"/>
      <c r="J51" s="143"/>
      <c r="K51" s="144"/>
      <c r="L51" s="143">
        <f t="shared" si="9"/>
        <v>21.3</v>
      </c>
      <c r="M51" s="153">
        <f t="shared" si="7"/>
        <v>0.001757841852167811</v>
      </c>
      <c r="N51" s="148">
        <v>146.93300899999997</v>
      </c>
      <c r="O51" s="144">
        <f>N51/$N$94</f>
        <v>0.005339349750583603</v>
      </c>
      <c r="P51" s="143"/>
      <c r="Q51" s="149"/>
      <c r="R51" s="143"/>
      <c r="S51" s="149"/>
      <c r="T51" s="143"/>
      <c r="U51" s="149"/>
      <c r="V51" s="185">
        <f t="shared" si="10"/>
        <v>146.93300899999997</v>
      </c>
      <c r="W51" s="151">
        <f t="shared" si="11"/>
        <v>0.0030479815378648984</v>
      </c>
      <c r="X51" s="186">
        <v>8035.284769057196</v>
      </c>
      <c r="Y51" s="153">
        <f t="shared" si="12"/>
        <v>0.0024052931493738906</v>
      </c>
      <c r="Z51" s="137"/>
      <c r="AA51" s="137"/>
      <c r="AB51" s="140"/>
      <c r="AC51" s="187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W51" s="139"/>
      <c r="AX51" s="139"/>
      <c r="AY51" s="139"/>
      <c r="AZ51" s="139"/>
      <c r="BA51" s="139"/>
    </row>
    <row r="52" spans="1:53" s="138" customFormat="1" ht="19.5" customHeight="1">
      <c r="A52" s="137"/>
      <c r="B52" s="183">
        <v>40</v>
      </c>
      <c r="C52" s="184" t="s">
        <v>170</v>
      </c>
      <c r="D52" s="143">
        <v>19.683</v>
      </c>
      <c r="E52" s="144">
        <f>D52/$D$76</f>
        <v>0.005817777043441353</v>
      </c>
      <c r="F52" s="143"/>
      <c r="G52" s="144"/>
      <c r="H52" s="143"/>
      <c r="I52" s="144"/>
      <c r="J52" s="143"/>
      <c r="K52" s="144"/>
      <c r="L52" s="143">
        <f t="shared" si="9"/>
        <v>19.683</v>
      </c>
      <c r="M52" s="153">
        <f t="shared" si="7"/>
        <v>0.0016243944214187334</v>
      </c>
      <c r="N52" s="148">
        <v>70.72506320260628</v>
      </c>
      <c r="O52" s="144">
        <f>N52/$N$94</f>
        <v>0.0025700545516688187</v>
      </c>
      <c r="P52" s="143"/>
      <c r="Q52" s="149"/>
      <c r="R52" s="143"/>
      <c r="S52" s="149"/>
      <c r="T52" s="143"/>
      <c r="U52" s="149"/>
      <c r="V52" s="185">
        <f t="shared" si="10"/>
        <v>70.72506320260628</v>
      </c>
      <c r="W52" s="151">
        <f t="shared" si="11"/>
        <v>0.0014671222509699783</v>
      </c>
      <c r="X52" s="186">
        <v>2270.9636962216164</v>
      </c>
      <c r="Y52" s="153">
        <f t="shared" si="12"/>
        <v>0.0006797933835566571</v>
      </c>
      <c r="Z52" s="137"/>
      <c r="AA52" s="137"/>
      <c r="AB52" s="140"/>
      <c r="AC52" s="187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W52" s="139"/>
      <c r="AX52" s="139"/>
      <c r="AY52" s="139"/>
      <c r="AZ52" s="139"/>
      <c r="BA52" s="139"/>
    </row>
    <row r="53" spans="1:53" s="138" customFormat="1" ht="19.5" customHeight="1">
      <c r="A53" s="137"/>
      <c r="B53" s="183">
        <v>41</v>
      </c>
      <c r="C53" s="184" t="s">
        <v>150</v>
      </c>
      <c r="D53" s="143">
        <v>34.769999999999996</v>
      </c>
      <c r="E53" s="144">
        <f>D53/$D$76</f>
        <v>0.01027709738355209</v>
      </c>
      <c r="F53" s="143"/>
      <c r="G53" s="144"/>
      <c r="H53" s="143"/>
      <c r="I53" s="144"/>
      <c r="J53" s="143"/>
      <c r="K53" s="144"/>
      <c r="L53" s="143">
        <f t="shared" si="9"/>
        <v>34.769999999999996</v>
      </c>
      <c r="M53" s="153">
        <f t="shared" si="7"/>
        <v>0.002869491136144356</v>
      </c>
      <c r="N53" s="148">
        <v>157.978453</v>
      </c>
      <c r="O53" s="144">
        <f>N53/$N$94</f>
        <v>0.005740726466869903</v>
      </c>
      <c r="P53" s="143"/>
      <c r="Q53" s="149"/>
      <c r="R53" s="143"/>
      <c r="S53" s="149"/>
      <c r="T53" s="143"/>
      <c r="U53" s="149"/>
      <c r="V53" s="185">
        <f t="shared" si="10"/>
        <v>157.978453</v>
      </c>
      <c r="W53" s="151">
        <f t="shared" si="11"/>
        <v>0.0032771084686930877</v>
      </c>
      <c r="X53" s="186">
        <v>8084.291506047866</v>
      </c>
      <c r="Y53" s="153">
        <f t="shared" si="12"/>
        <v>0.0024199628931533207</v>
      </c>
      <c r="Z53" s="137"/>
      <c r="AA53" s="137"/>
      <c r="AB53" s="140"/>
      <c r="AC53" s="187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W53" s="139"/>
      <c r="AX53" s="139"/>
      <c r="AY53" s="139"/>
      <c r="AZ53" s="139"/>
      <c r="BA53" s="139"/>
    </row>
    <row r="54" spans="1:53" s="138" customFormat="1" ht="19.5" customHeight="1">
      <c r="A54" s="137"/>
      <c r="B54" s="183">
        <v>42</v>
      </c>
      <c r="C54" s="184" t="s">
        <v>171</v>
      </c>
      <c r="D54" s="143">
        <v>17.5</v>
      </c>
      <c r="E54" s="144">
        <f>D54/$D$76</f>
        <v>0.005172539666728836</v>
      </c>
      <c r="F54" s="143"/>
      <c r="G54" s="144"/>
      <c r="H54" s="143"/>
      <c r="I54" s="144"/>
      <c r="J54" s="143"/>
      <c r="K54" s="144"/>
      <c r="L54" s="143">
        <f t="shared" si="9"/>
        <v>17.5</v>
      </c>
      <c r="M54" s="153">
        <f t="shared" si="7"/>
        <v>0.0014442362635181543</v>
      </c>
      <c r="N54" s="148">
        <v>50.861115</v>
      </c>
      <c r="O54" s="144">
        <f>N54/$N$94</f>
        <v>0.0018482251438113133</v>
      </c>
      <c r="P54" s="143"/>
      <c r="Q54" s="149"/>
      <c r="R54" s="143"/>
      <c r="S54" s="149"/>
      <c r="T54" s="143"/>
      <c r="U54" s="149"/>
      <c r="V54" s="185">
        <f t="shared" si="10"/>
        <v>50.861115</v>
      </c>
      <c r="W54" s="151">
        <f t="shared" si="11"/>
        <v>0.0010550640769578434</v>
      </c>
      <c r="X54" s="186">
        <v>426.9420227374577</v>
      </c>
      <c r="Y54" s="153">
        <f t="shared" si="12"/>
        <v>0.0001278014099045715</v>
      </c>
      <c r="Z54" s="137"/>
      <c r="AA54" s="137"/>
      <c r="AB54" s="140"/>
      <c r="AC54" s="187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W54" s="139"/>
      <c r="AX54" s="139"/>
      <c r="AY54" s="139"/>
      <c r="AZ54" s="139"/>
      <c r="BA54" s="139"/>
    </row>
    <row r="55" spans="1:53" s="138" customFormat="1" ht="19.5" customHeight="1">
      <c r="A55" s="137"/>
      <c r="B55" s="183">
        <v>43</v>
      </c>
      <c r="C55" s="184" t="s">
        <v>151</v>
      </c>
      <c r="D55" s="143"/>
      <c r="E55" s="144"/>
      <c r="F55" s="143">
        <v>65.71000000000001</v>
      </c>
      <c r="G55" s="144">
        <f>F55/$F$94</f>
        <v>0.009774570527297247</v>
      </c>
      <c r="H55" s="143"/>
      <c r="I55" s="144"/>
      <c r="J55" s="143"/>
      <c r="K55" s="144"/>
      <c r="L55" s="143">
        <f t="shared" si="9"/>
        <v>65.71000000000001</v>
      </c>
      <c r="M55" s="153">
        <f t="shared" si="7"/>
        <v>0.005422900850044454</v>
      </c>
      <c r="N55" s="148"/>
      <c r="O55" s="144"/>
      <c r="P55" s="143">
        <v>3.0820999999999996</v>
      </c>
      <c r="Q55" s="149">
        <f>P55/$P$94</f>
        <v>0.00015946000300265031</v>
      </c>
      <c r="R55" s="143"/>
      <c r="S55" s="149"/>
      <c r="T55" s="143"/>
      <c r="U55" s="149"/>
      <c r="V55" s="185">
        <f t="shared" si="10"/>
        <v>3.0820999999999996</v>
      </c>
      <c r="W55" s="151">
        <f t="shared" si="11"/>
        <v>6.393514950648975E-05</v>
      </c>
      <c r="X55" s="186">
        <v>8670.709974678348</v>
      </c>
      <c r="Y55" s="153">
        <f t="shared" si="12"/>
        <v>0.00259550220081979</v>
      </c>
      <c r="Z55" s="137"/>
      <c r="AA55" s="137"/>
      <c r="AB55" s="140"/>
      <c r="AC55" s="187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W55" s="139"/>
      <c r="AX55" s="139"/>
      <c r="AY55" s="139"/>
      <c r="AZ55" s="139"/>
      <c r="BA55" s="139"/>
    </row>
    <row r="56" spans="1:53" s="138" customFormat="1" ht="19.5" customHeight="1">
      <c r="A56" s="137"/>
      <c r="B56" s="183">
        <v>44</v>
      </c>
      <c r="C56" s="184" t="s">
        <v>152</v>
      </c>
      <c r="D56" s="143">
        <v>524.6</v>
      </c>
      <c r="E56" s="144">
        <f>D56/$D$76</f>
        <v>0.1550579605237684</v>
      </c>
      <c r="F56" s="143">
        <v>1171.5</v>
      </c>
      <c r="G56" s="144">
        <f>F56/$F$94</f>
        <v>0.17426433378068368</v>
      </c>
      <c r="H56" s="143"/>
      <c r="I56" s="144"/>
      <c r="J56" s="143"/>
      <c r="K56" s="144"/>
      <c r="L56" s="143">
        <f t="shared" si="9"/>
        <v>1696.1</v>
      </c>
      <c r="M56" s="153">
        <f t="shared" si="7"/>
        <v>0.13997537866017953</v>
      </c>
      <c r="N56" s="148">
        <v>1011.106625</v>
      </c>
      <c r="O56" s="144">
        <f>N56/$N$94</f>
        <v>0.03674226739620625</v>
      </c>
      <c r="P56" s="143">
        <v>3391.840181</v>
      </c>
      <c r="Q56" s="149">
        <f>P56/$P$94</f>
        <v>0.17548517097004318</v>
      </c>
      <c r="R56" s="143"/>
      <c r="S56" s="149"/>
      <c r="T56" s="143"/>
      <c r="U56" s="149"/>
      <c r="V56" s="185">
        <f t="shared" si="10"/>
        <v>4402.946806</v>
      </c>
      <c r="W56" s="151">
        <f t="shared" si="11"/>
        <v>0.09133482440891975</v>
      </c>
      <c r="X56" s="186">
        <v>391243.43937283347</v>
      </c>
      <c r="Y56" s="153">
        <f t="shared" si="12"/>
        <v>0.11711534706085745</v>
      </c>
      <c r="Z56" s="137"/>
      <c r="AA56" s="137"/>
      <c r="AB56" s="140"/>
      <c r="AC56" s="187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W56" s="139"/>
      <c r="AX56" s="139"/>
      <c r="AY56" s="139"/>
      <c r="AZ56" s="139"/>
      <c r="BA56" s="139"/>
    </row>
    <row r="57" spans="1:53" s="138" customFormat="1" ht="19.5" customHeight="1">
      <c r="A57" s="137"/>
      <c r="B57" s="183">
        <v>45</v>
      </c>
      <c r="C57" s="184" t="s">
        <v>106</v>
      </c>
      <c r="D57" s="143">
        <v>3.8</v>
      </c>
      <c r="E57" s="144">
        <f>D57/$D$76</f>
        <v>0.0011231800419182613</v>
      </c>
      <c r="F57" s="143"/>
      <c r="G57" s="144"/>
      <c r="H57" s="143"/>
      <c r="I57" s="144"/>
      <c r="J57" s="143"/>
      <c r="K57" s="144"/>
      <c r="L57" s="143">
        <f t="shared" si="9"/>
        <v>3.8</v>
      </c>
      <c r="M57" s="153">
        <f t="shared" si="7"/>
        <v>0.00031360558864965637</v>
      </c>
      <c r="N57" s="148">
        <v>24.124235999999996</v>
      </c>
      <c r="O57" s="144">
        <f>N57/$N$94</f>
        <v>0.0008766425893423308</v>
      </c>
      <c r="P57" s="143"/>
      <c r="Q57" s="149"/>
      <c r="R57" s="143"/>
      <c r="S57" s="149"/>
      <c r="T57" s="143"/>
      <c r="U57" s="149"/>
      <c r="V57" s="185">
        <f t="shared" si="10"/>
        <v>24.124235999999996</v>
      </c>
      <c r="W57" s="151">
        <f t="shared" si="11"/>
        <v>0.0005004336768404148</v>
      </c>
      <c r="X57" s="186">
        <v>948.598011417519</v>
      </c>
      <c r="Y57" s="153">
        <f t="shared" si="12"/>
        <v>0.0002839546281120747</v>
      </c>
      <c r="Z57" s="137"/>
      <c r="AA57" s="137"/>
      <c r="AB57" s="140"/>
      <c r="AC57" s="187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W57" s="139"/>
      <c r="AX57" s="139"/>
      <c r="AY57" s="139"/>
      <c r="AZ57" s="139"/>
      <c r="BA57" s="139"/>
    </row>
    <row r="58" spans="1:53" s="138" customFormat="1" ht="19.5" customHeight="1">
      <c r="A58" s="137"/>
      <c r="B58" s="183">
        <v>46</v>
      </c>
      <c r="C58" s="184" t="s">
        <v>107</v>
      </c>
      <c r="D58" s="143"/>
      <c r="E58" s="144"/>
      <c r="F58" s="143"/>
      <c r="G58" s="144"/>
      <c r="H58" s="143">
        <v>16</v>
      </c>
      <c r="I58" s="144">
        <f>H58/$H$94</f>
        <v>0.06544395543266635</v>
      </c>
      <c r="J58" s="143"/>
      <c r="K58" s="144"/>
      <c r="L58" s="143">
        <f t="shared" si="9"/>
        <v>16</v>
      </c>
      <c r="M58" s="153">
        <f t="shared" si="7"/>
        <v>0.0013204445837880269</v>
      </c>
      <c r="N58" s="148"/>
      <c r="O58" s="144"/>
      <c r="P58" s="143"/>
      <c r="Q58" s="149"/>
      <c r="R58" s="143">
        <v>46.026522</v>
      </c>
      <c r="S58" s="149">
        <f>R58/$R$94</f>
        <v>0.1602592863198635</v>
      </c>
      <c r="T58" s="143"/>
      <c r="U58" s="149"/>
      <c r="V58" s="185">
        <f t="shared" si="10"/>
        <v>46.026522</v>
      </c>
      <c r="W58" s="151">
        <f t="shared" si="11"/>
        <v>0.0009547751745023653</v>
      </c>
      <c r="X58" s="186">
        <v>4897.939519757414</v>
      </c>
      <c r="Y58" s="153">
        <f t="shared" si="12"/>
        <v>0.001466155924963248</v>
      </c>
      <c r="Z58" s="137"/>
      <c r="AA58" s="137"/>
      <c r="AB58" s="140"/>
      <c r="AC58" s="187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W58" s="139"/>
      <c r="AX58" s="139"/>
      <c r="AY58" s="139"/>
      <c r="AZ58" s="139"/>
      <c r="BA58" s="139"/>
    </row>
    <row r="59" spans="1:53" s="138" customFormat="1" ht="19.5" customHeight="1">
      <c r="A59" s="137"/>
      <c r="B59" s="183">
        <v>47</v>
      </c>
      <c r="C59" s="184" t="s">
        <v>172</v>
      </c>
      <c r="D59" s="143" t="s">
        <v>175</v>
      </c>
      <c r="E59" s="144" t="s">
        <v>175</v>
      </c>
      <c r="F59" s="143"/>
      <c r="G59" s="144"/>
      <c r="H59" s="143"/>
      <c r="I59" s="144"/>
      <c r="J59" s="143"/>
      <c r="K59" s="144"/>
      <c r="L59" s="143"/>
      <c r="M59" s="153">
        <f t="shared" si="7"/>
        <v>0</v>
      </c>
      <c r="N59" s="148">
        <v>1561.229755</v>
      </c>
      <c r="O59" s="144">
        <f>N59/$N$94</f>
        <v>0.05673300887047751</v>
      </c>
      <c r="P59" s="143"/>
      <c r="Q59" s="149"/>
      <c r="R59" s="143"/>
      <c r="S59" s="149"/>
      <c r="T59" s="143"/>
      <c r="U59" s="149"/>
      <c r="V59" s="185">
        <f t="shared" si="10"/>
        <v>1561.229755</v>
      </c>
      <c r="W59" s="151">
        <f t="shared" si="11"/>
        <v>0.03238618403033821</v>
      </c>
      <c r="X59" s="186">
        <v>41765.775644787085</v>
      </c>
      <c r="Y59" s="153">
        <f t="shared" si="12"/>
        <v>0.012502224491600739</v>
      </c>
      <c r="Z59" s="137"/>
      <c r="AA59" s="137"/>
      <c r="AB59" s="140"/>
      <c r="AC59" s="187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W59" s="139"/>
      <c r="AX59" s="139"/>
      <c r="AY59" s="139"/>
      <c r="AZ59" s="139"/>
      <c r="BA59" s="139"/>
    </row>
    <row r="60" spans="1:53" s="138" customFormat="1" ht="19.5" customHeight="1">
      <c r="A60" s="137"/>
      <c r="B60" s="183">
        <v>48</v>
      </c>
      <c r="C60" s="184" t="s">
        <v>173</v>
      </c>
      <c r="D60" s="143">
        <v>351.46100000000007</v>
      </c>
      <c r="E60" s="144">
        <f>D60/$D$76</f>
        <v>0.10388262650332478</v>
      </c>
      <c r="F60" s="143"/>
      <c r="G60" s="144"/>
      <c r="H60" s="143"/>
      <c r="I60" s="144"/>
      <c r="J60" s="143"/>
      <c r="K60" s="144"/>
      <c r="L60" s="143">
        <f t="shared" si="9"/>
        <v>351.46100000000007</v>
      </c>
      <c r="M60" s="153">
        <f t="shared" si="7"/>
        <v>0.02900529836642024</v>
      </c>
      <c r="N60" s="148">
        <v>624.411111</v>
      </c>
      <c r="O60" s="144">
        <f>N60/$N$94</f>
        <v>0.022690267710909543</v>
      </c>
      <c r="P60" s="143"/>
      <c r="Q60" s="149"/>
      <c r="R60" s="143"/>
      <c r="S60" s="149"/>
      <c r="T60" s="143"/>
      <c r="U60" s="149"/>
      <c r="V60" s="185">
        <f t="shared" si="10"/>
        <v>624.411111</v>
      </c>
      <c r="W60" s="151">
        <f t="shared" si="11"/>
        <v>0.012952797681872222</v>
      </c>
      <c r="X60" s="186">
        <v>33587.57102233147</v>
      </c>
      <c r="Y60" s="153">
        <f t="shared" si="12"/>
        <v>0.010054149517541239</v>
      </c>
      <c r="Z60" s="137"/>
      <c r="AA60" s="137"/>
      <c r="AB60" s="140"/>
      <c r="AC60" s="187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W60" s="139"/>
      <c r="AX60" s="139"/>
      <c r="AY60" s="139"/>
      <c r="AZ60" s="139"/>
      <c r="BA60" s="139"/>
    </row>
    <row r="61" spans="1:53" s="138" customFormat="1" ht="19.5" customHeight="1">
      <c r="A61" s="137"/>
      <c r="B61" s="183">
        <v>49</v>
      </c>
      <c r="C61" s="184" t="s">
        <v>153</v>
      </c>
      <c r="D61" s="143"/>
      <c r="E61" s="144"/>
      <c r="F61" s="143"/>
      <c r="G61" s="144"/>
      <c r="H61" s="143">
        <v>20</v>
      </c>
      <c r="I61" s="144">
        <f>H61/$H$94</f>
        <v>0.08180494429083293</v>
      </c>
      <c r="J61" s="143"/>
      <c r="K61" s="144"/>
      <c r="L61" s="143">
        <f t="shared" si="9"/>
        <v>20</v>
      </c>
      <c r="M61" s="153">
        <f t="shared" si="7"/>
        <v>0.0016505557297350336</v>
      </c>
      <c r="N61" s="148"/>
      <c r="O61" s="144"/>
      <c r="P61" s="143"/>
      <c r="Q61" s="149"/>
      <c r="R61" s="143">
        <v>49.640891</v>
      </c>
      <c r="S61" s="149">
        <f>R61/$R$94</f>
        <v>0.172844121568476</v>
      </c>
      <c r="T61" s="143"/>
      <c r="U61" s="149"/>
      <c r="V61" s="185">
        <f t="shared" si="10"/>
        <v>49.640891</v>
      </c>
      <c r="W61" s="151">
        <f t="shared" si="11"/>
        <v>0.0010297517237339354</v>
      </c>
      <c r="X61" s="186">
        <v>11226.337301860853</v>
      </c>
      <c r="Y61" s="153">
        <f t="shared" si="12"/>
        <v>0.003360507185595959</v>
      </c>
      <c r="Z61" s="137"/>
      <c r="AA61" s="137"/>
      <c r="AB61" s="140"/>
      <c r="AC61" s="187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W61" s="139"/>
      <c r="AX61" s="139"/>
      <c r="AY61" s="139"/>
      <c r="AZ61" s="139"/>
      <c r="BA61" s="139"/>
    </row>
    <row r="62" spans="1:53" s="138" customFormat="1" ht="19.5" customHeight="1">
      <c r="A62" s="137"/>
      <c r="B62" s="183">
        <v>50</v>
      </c>
      <c r="C62" s="184" t="s">
        <v>154</v>
      </c>
      <c r="D62" s="143"/>
      <c r="E62" s="144"/>
      <c r="F62" s="143"/>
      <c r="G62" s="144"/>
      <c r="H62" s="143"/>
      <c r="I62" s="144"/>
      <c r="J62" s="143">
        <v>32.099999999999994</v>
      </c>
      <c r="K62" s="144">
        <f>J62/$J$94</f>
        <v>0.13416927899686518</v>
      </c>
      <c r="L62" s="143">
        <f t="shared" si="9"/>
        <v>32.099999999999994</v>
      </c>
      <c r="M62" s="153">
        <f t="shared" si="7"/>
        <v>0.0026491419462247286</v>
      </c>
      <c r="N62" s="148"/>
      <c r="O62" s="144"/>
      <c r="P62" s="143"/>
      <c r="Q62" s="149"/>
      <c r="R62" s="143"/>
      <c r="S62" s="149"/>
      <c r="T62" s="143">
        <v>168.60893099999998</v>
      </c>
      <c r="U62" s="149">
        <f>T62/$T$94</f>
        <v>0.15725425128898846</v>
      </c>
      <c r="V62" s="185">
        <f t="shared" si="10"/>
        <v>168.60893099999998</v>
      </c>
      <c r="W62" s="151">
        <f t="shared" si="11"/>
        <v>0.0034976273357822316</v>
      </c>
      <c r="X62" s="186">
        <v>9585.157825830287</v>
      </c>
      <c r="Y62" s="153">
        <f t="shared" si="12"/>
        <v>0.0028692342731796235</v>
      </c>
      <c r="Z62" s="137"/>
      <c r="AA62" s="137"/>
      <c r="AB62" s="140"/>
      <c r="AC62" s="187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W62" s="139"/>
      <c r="AX62" s="139"/>
      <c r="AY62" s="139"/>
      <c r="AZ62" s="139"/>
      <c r="BA62" s="139"/>
    </row>
    <row r="63" spans="1:53" s="138" customFormat="1" ht="19.5" customHeight="1">
      <c r="A63" s="137"/>
      <c r="B63" s="183">
        <v>51</v>
      </c>
      <c r="C63" s="184" t="s">
        <v>155</v>
      </c>
      <c r="D63" s="143"/>
      <c r="E63" s="144"/>
      <c r="F63" s="143"/>
      <c r="G63" s="144"/>
      <c r="H63" s="143"/>
      <c r="I63" s="144"/>
      <c r="J63" s="143">
        <v>97.15</v>
      </c>
      <c r="K63" s="144">
        <f>J63/$J$94</f>
        <v>0.40606060606060607</v>
      </c>
      <c r="L63" s="143">
        <f t="shared" si="9"/>
        <v>97.15</v>
      </c>
      <c r="M63" s="153">
        <f t="shared" si="7"/>
        <v>0.008017574457187926</v>
      </c>
      <c r="N63" s="148"/>
      <c r="O63" s="144"/>
      <c r="P63" s="143"/>
      <c r="Q63" s="149"/>
      <c r="R63" s="143"/>
      <c r="S63" s="149"/>
      <c r="T63" s="143">
        <v>499.568487</v>
      </c>
      <c r="U63" s="149">
        <f>T63/$T$94</f>
        <v>0.46592590276702345</v>
      </c>
      <c r="V63" s="185">
        <f t="shared" si="10"/>
        <v>499.568487</v>
      </c>
      <c r="W63" s="151">
        <f t="shared" si="11"/>
        <v>0.010363059571420748</v>
      </c>
      <c r="X63" s="186">
        <v>27275.760506003313</v>
      </c>
      <c r="Y63" s="153">
        <f t="shared" si="12"/>
        <v>0.008164763511766673</v>
      </c>
      <c r="Z63" s="137"/>
      <c r="AA63" s="137"/>
      <c r="AB63" s="140"/>
      <c r="AC63" s="187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W63" s="139"/>
      <c r="AX63" s="139"/>
      <c r="AY63" s="139"/>
      <c r="AZ63" s="139"/>
      <c r="BA63" s="139"/>
    </row>
    <row r="64" spans="1:53" s="138" customFormat="1" ht="19.5" customHeight="1">
      <c r="A64" s="137"/>
      <c r="B64" s="183">
        <v>52</v>
      </c>
      <c r="C64" s="184" t="s">
        <v>174</v>
      </c>
      <c r="D64" s="143"/>
      <c r="E64" s="144"/>
      <c r="F64" s="143">
        <v>8</v>
      </c>
      <c r="G64" s="144">
        <f>F64/$F$94</f>
        <v>0.0011900253267140158</v>
      </c>
      <c r="H64" s="143"/>
      <c r="I64" s="144"/>
      <c r="J64" s="143"/>
      <c r="K64" s="144"/>
      <c r="L64" s="143">
        <f t="shared" si="9"/>
        <v>8</v>
      </c>
      <c r="M64" s="153">
        <f t="shared" si="7"/>
        <v>0.0006602222918940134</v>
      </c>
      <c r="N64" s="148"/>
      <c r="O64" s="144"/>
      <c r="P64" s="143">
        <v>37.525526</v>
      </c>
      <c r="Q64" s="149">
        <f>P64/$P$94</f>
        <v>0.001941475126905692</v>
      </c>
      <c r="R64" s="143"/>
      <c r="S64" s="149"/>
      <c r="T64" s="143"/>
      <c r="U64" s="149"/>
      <c r="V64" s="185">
        <f t="shared" si="10"/>
        <v>37.525526</v>
      </c>
      <c r="W64" s="151">
        <f t="shared" si="11"/>
        <v>0.0007784303283863822</v>
      </c>
      <c r="X64" s="186">
        <v>4211.222506198438</v>
      </c>
      <c r="Y64" s="153">
        <f t="shared" si="12"/>
        <v>0.0012605931134705437</v>
      </c>
      <c r="Z64" s="137"/>
      <c r="AA64" s="137"/>
      <c r="AB64" s="140"/>
      <c r="AC64" s="187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W64" s="139"/>
      <c r="AX64" s="139"/>
      <c r="AY64" s="139"/>
      <c r="AZ64" s="139"/>
      <c r="BA64" s="139"/>
    </row>
    <row r="65" spans="1:53" s="138" customFormat="1" ht="19.5" customHeight="1">
      <c r="A65" s="137"/>
      <c r="B65" s="183">
        <v>53</v>
      </c>
      <c r="C65" s="184" t="s">
        <v>156</v>
      </c>
      <c r="D65" s="143"/>
      <c r="E65" s="144"/>
      <c r="F65" s="143">
        <v>235.63</v>
      </c>
      <c r="G65" s="144">
        <f>F65/$F$94</f>
        <v>0.03505070846670294</v>
      </c>
      <c r="H65" s="143"/>
      <c r="I65" s="144"/>
      <c r="J65" s="143"/>
      <c r="K65" s="144"/>
      <c r="L65" s="143">
        <f t="shared" si="9"/>
        <v>235.63</v>
      </c>
      <c r="M65" s="153">
        <f t="shared" si="7"/>
        <v>0.0194460223298733</v>
      </c>
      <c r="N65" s="148"/>
      <c r="O65" s="144"/>
      <c r="P65" s="143">
        <v>6.937121</v>
      </c>
      <c r="Q65" s="149">
        <f>P65/$P$94</f>
        <v>0.00035890896969266044</v>
      </c>
      <c r="R65" s="143"/>
      <c r="S65" s="149"/>
      <c r="T65" s="143"/>
      <c r="U65" s="149"/>
      <c r="V65" s="185">
        <f t="shared" si="10"/>
        <v>6.937121</v>
      </c>
      <c r="W65" s="151">
        <f t="shared" si="11"/>
        <v>0.00014390378906577002</v>
      </c>
      <c r="X65" s="186">
        <v>21032.881046711715</v>
      </c>
      <c r="Y65" s="153">
        <f t="shared" si="12"/>
        <v>0.006296011423026086</v>
      </c>
      <c r="Z65" s="137"/>
      <c r="AA65" s="137"/>
      <c r="AB65" s="140"/>
      <c r="AC65" s="187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W65" s="139"/>
      <c r="AX65" s="139"/>
      <c r="AY65" s="139"/>
      <c r="AZ65" s="139"/>
      <c r="BA65" s="139"/>
    </row>
    <row r="66" spans="1:53" s="138" customFormat="1" ht="19.5" customHeight="1">
      <c r="A66" s="137"/>
      <c r="B66" s="183">
        <v>54</v>
      </c>
      <c r="C66" s="184" t="s">
        <v>157</v>
      </c>
      <c r="D66" s="143"/>
      <c r="E66" s="144"/>
      <c r="F66" s="143">
        <v>0</v>
      </c>
      <c r="G66" s="144">
        <f>F66/$F$94</f>
        <v>0</v>
      </c>
      <c r="H66" s="143"/>
      <c r="I66" s="144"/>
      <c r="J66" s="143"/>
      <c r="K66" s="144"/>
      <c r="L66" s="143"/>
      <c r="M66" s="153">
        <f t="shared" si="7"/>
        <v>0</v>
      </c>
      <c r="N66" s="148"/>
      <c r="O66" s="144"/>
      <c r="P66" s="143">
        <v>9.70491</v>
      </c>
      <c r="Q66" s="149">
        <f>P66/$P$94</f>
        <v>0.0005021073221960519</v>
      </c>
      <c r="R66" s="143"/>
      <c r="S66" s="149"/>
      <c r="T66" s="143"/>
      <c r="U66" s="149"/>
      <c r="V66" s="185">
        <f t="shared" si="10"/>
        <v>9.70491</v>
      </c>
      <c r="W66" s="151">
        <f t="shared" si="11"/>
        <v>0.00020131886434477387</v>
      </c>
      <c r="X66" s="186">
        <v>116471.18974423697</v>
      </c>
      <c r="Y66" s="153">
        <f t="shared" si="12"/>
        <v>0.03486464547840913</v>
      </c>
      <c r="Z66" s="137"/>
      <c r="AA66" s="137"/>
      <c r="AB66" s="140"/>
      <c r="AC66" s="187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W66" s="139"/>
      <c r="AX66" s="139"/>
      <c r="AY66" s="139"/>
      <c r="AZ66" s="139"/>
      <c r="BA66" s="139"/>
    </row>
    <row r="67" spans="1:53" s="138" customFormat="1" ht="19.5" customHeight="1">
      <c r="A67" s="137"/>
      <c r="B67" s="183">
        <v>55</v>
      </c>
      <c r="C67" s="184" t="s">
        <v>73</v>
      </c>
      <c r="D67" s="143"/>
      <c r="E67" s="144"/>
      <c r="F67" s="143">
        <v>38.940000000000005</v>
      </c>
      <c r="G67" s="144">
        <f>F67/$F$94</f>
        <v>0.005792448277780473</v>
      </c>
      <c r="H67" s="143"/>
      <c r="I67" s="144"/>
      <c r="J67" s="143"/>
      <c r="K67" s="144"/>
      <c r="L67" s="143">
        <f t="shared" si="9"/>
        <v>38.940000000000005</v>
      </c>
      <c r="M67" s="153">
        <f t="shared" si="7"/>
        <v>0.003213632005794111</v>
      </c>
      <c r="N67" s="148"/>
      <c r="O67" s="144"/>
      <c r="P67" s="143">
        <v>258.00361399999997</v>
      </c>
      <c r="Q67" s="149">
        <f>P67/$P$94</f>
        <v>0.013348449778765982</v>
      </c>
      <c r="R67" s="143"/>
      <c r="S67" s="149"/>
      <c r="T67" s="143"/>
      <c r="U67" s="149"/>
      <c r="V67" s="185">
        <f t="shared" si="10"/>
        <v>258.00361399999997</v>
      </c>
      <c r="W67" s="151">
        <f t="shared" si="11"/>
        <v>0.005352032586322531</v>
      </c>
      <c r="X67" s="186">
        <v>6613.510785866916</v>
      </c>
      <c r="Y67" s="153">
        <f t="shared" si="12"/>
        <v>0.0019796973777224942</v>
      </c>
      <c r="Z67" s="137"/>
      <c r="AA67" s="137"/>
      <c r="AB67" s="140"/>
      <c r="AC67" s="187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W67" s="139"/>
      <c r="AX67" s="139"/>
      <c r="AY67" s="139"/>
      <c r="AZ67" s="139"/>
      <c r="BA67" s="139"/>
    </row>
    <row r="68" spans="1:53" s="138" customFormat="1" ht="19.5" customHeight="1">
      <c r="A68" s="137"/>
      <c r="B68" s="183">
        <v>56</v>
      </c>
      <c r="C68" s="184" t="s">
        <v>158</v>
      </c>
      <c r="D68" s="143"/>
      <c r="E68" s="144"/>
      <c r="F68" s="143">
        <v>69.088</v>
      </c>
      <c r="G68" s="144">
        <f>F68/$F$94</f>
        <v>0.010277058721502239</v>
      </c>
      <c r="H68" s="143"/>
      <c r="I68" s="144"/>
      <c r="J68" s="143"/>
      <c r="K68" s="144"/>
      <c r="L68" s="143">
        <f t="shared" si="9"/>
        <v>69.088</v>
      </c>
      <c r="M68" s="153">
        <f t="shared" si="7"/>
        <v>0.0057016797127966996</v>
      </c>
      <c r="N68" s="148"/>
      <c r="O68" s="144"/>
      <c r="P68" s="143">
        <v>19.658635999999998</v>
      </c>
      <c r="Q68" s="149">
        <f>P68/$P$94</f>
        <v>0.0010170877504260113</v>
      </c>
      <c r="R68" s="143"/>
      <c r="S68" s="149"/>
      <c r="T68" s="143"/>
      <c r="U68" s="149"/>
      <c r="V68" s="185">
        <f t="shared" si="10"/>
        <v>19.658635999999998</v>
      </c>
      <c r="W68" s="151">
        <f t="shared" si="11"/>
        <v>0.0004077991732110125</v>
      </c>
      <c r="X68" s="186">
        <v>5045.300245981795</v>
      </c>
      <c r="Y68" s="153">
        <f t="shared" si="12"/>
        <v>0.0015102670866036156</v>
      </c>
      <c r="Z68" s="137"/>
      <c r="AA68" s="137"/>
      <c r="AB68" s="140"/>
      <c r="AC68" s="187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W68" s="139"/>
      <c r="AX68" s="139"/>
      <c r="AY68" s="139"/>
      <c r="AZ68" s="139"/>
      <c r="BA68" s="139"/>
    </row>
    <row r="69" spans="1:53" s="138" customFormat="1" ht="19.5" customHeight="1">
      <c r="A69" s="137"/>
      <c r="B69" s="183">
        <v>57</v>
      </c>
      <c r="C69" s="184" t="s">
        <v>159</v>
      </c>
      <c r="D69" s="143">
        <v>59.199999999999996</v>
      </c>
      <c r="E69" s="144">
        <f>D69/$D$76</f>
        <v>0.017497962758305546</v>
      </c>
      <c r="F69" s="143"/>
      <c r="G69" s="144"/>
      <c r="H69" s="143"/>
      <c r="I69" s="144"/>
      <c r="J69" s="143"/>
      <c r="K69" s="144"/>
      <c r="L69" s="143">
        <f t="shared" si="9"/>
        <v>59.199999999999996</v>
      </c>
      <c r="M69" s="153">
        <f t="shared" si="7"/>
        <v>0.0048856449600156995</v>
      </c>
      <c r="N69" s="148">
        <v>209.011104</v>
      </c>
      <c r="O69" s="144">
        <f>N69/$N$94</f>
        <v>0.007595185000339874</v>
      </c>
      <c r="P69" s="143"/>
      <c r="Q69" s="149"/>
      <c r="R69" s="143"/>
      <c r="S69" s="149"/>
      <c r="T69" s="143"/>
      <c r="U69" s="149"/>
      <c r="V69" s="185">
        <f t="shared" si="10"/>
        <v>209.011104</v>
      </c>
      <c r="W69" s="151">
        <f t="shared" si="11"/>
        <v>0.00433573089216978</v>
      </c>
      <c r="X69" s="186">
        <v>20436.366691256404</v>
      </c>
      <c r="Y69" s="153">
        <f t="shared" si="12"/>
        <v>0.006117449998768288</v>
      </c>
      <c r="Z69" s="137"/>
      <c r="AA69" s="137"/>
      <c r="AB69" s="140"/>
      <c r="AC69" s="187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W69" s="139"/>
      <c r="AX69" s="139"/>
      <c r="AY69" s="139"/>
      <c r="AZ69" s="139"/>
      <c r="BA69" s="139"/>
    </row>
    <row r="70" spans="1:53" s="138" customFormat="1" ht="19.5" customHeight="1">
      <c r="A70" s="137"/>
      <c r="B70" s="183">
        <v>58</v>
      </c>
      <c r="C70" s="184" t="s">
        <v>160</v>
      </c>
      <c r="D70" s="143"/>
      <c r="E70" s="144"/>
      <c r="F70" s="143">
        <v>201.5</v>
      </c>
      <c r="G70" s="144">
        <f>F70/$F$94</f>
        <v>0.029973762916609272</v>
      </c>
      <c r="H70" s="143"/>
      <c r="I70" s="144"/>
      <c r="J70" s="143"/>
      <c r="K70" s="144"/>
      <c r="L70" s="143">
        <f t="shared" si="9"/>
        <v>201.5</v>
      </c>
      <c r="M70" s="153">
        <f t="shared" si="7"/>
        <v>0.016629348977080464</v>
      </c>
      <c r="N70" s="148"/>
      <c r="O70" s="144"/>
      <c r="P70" s="143">
        <v>3.352194</v>
      </c>
      <c r="Q70" s="149">
        <f>P70/$P$94</f>
        <v>0.0001734339785553572</v>
      </c>
      <c r="R70" s="143"/>
      <c r="S70" s="149"/>
      <c r="T70" s="143"/>
      <c r="U70" s="149"/>
      <c r="V70" s="185">
        <f t="shared" si="10"/>
        <v>3.352194</v>
      </c>
      <c r="W70" s="151">
        <f t="shared" si="11"/>
        <v>6.953798532323997E-05</v>
      </c>
      <c r="X70" s="186">
        <v>10871.113774189502</v>
      </c>
      <c r="Y70" s="153">
        <f t="shared" si="12"/>
        <v>0.0032541740882433214</v>
      </c>
      <c r="Z70" s="137"/>
      <c r="AA70" s="137"/>
      <c r="AB70" s="140"/>
      <c r="AC70" s="187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W70" s="139"/>
      <c r="AX70" s="139"/>
      <c r="AY70" s="139"/>
      <c r="AZ70" s="139"/>
      <c r="BA70" s="139"/>
    </row>
    <row r="71" spans="1:53" s="138" customFormat="1" ht="19.5" customHeight="1">
      <c r="A71" s="137"/>
      <c r="B71" s="183">
        <v>59</v>
      </c>
      <c r="C71" s="184" t="s">
        <v>114</v>
      </c>
      <c r="D71" s="143">
        <v>441.54900000000015</v>
      </c>
      <c r="E71" s="144">
        <f>D71/$D$76</f>
        <v>0.13051026956025435</v>
      </c>
      <c r="F71" s="143"/>
      <c r="G71" s="144"/>
      <c r="H71" s="143"/>
      <c r="I71" s="144"/>
      <c r="J71" s="143"/>
      <c r="K71" s="144"/>
      <c r="L71" s="143">
        <f t="shared" si="9"/>
        <v>441.54900000000015</v>
      </c>
      <c r="M71" s="153">
        <f t="shared" si="7"/>
        <v>0.03644006159543873</v>
      </c>
      <c r="N71" s="148">
        <v>2323.341632</v>
      </c>
      <c r="O71" s="144">
        <f>N71/$N$94</f>
        <v>0.08442713892383231</v>
      </c>
      <c r="P71" s="143"/>
      <c r="Q71" s="149"/>
      <c r="R71" s="143"/>
      <c r="S71" s="149"/>
      <c r="T71" s="143"/>
      <c r="U71" s="149"/>
      <c r="V71" s="185">
        <f t="shared" si="10"/>
        <v>2323.341632</v>
      </c>
      <c r="W71" s="151">
        <f t="shared" si="11"/>
        <v>0.04819544940026992</v>
      </c>
      <c r="X71" s="186">
        <v>116510.35831918103</v>
      </c>
      <c r="Y71" s="153">
        <f t="shared" si="12"/>
        <v>0.03487637025328537</v>
      </c>
      <c r="Z71" s="137"/>
      <c r="AA71" s="137"/>
      <c r="AB71" s="140"/>
      <c r="AC71" s="187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W71" s="139"/>
      <c r="AX71" s="139"/>
      <c r="AY71" s="139"/>
      <c r="AZ71" s="139"/>
      <c r="BA71" s="139"/>
    </row>
    <row r="72" spans="1:53" s="138" customFormat="1" ht="19.5" customHeight="1">
      <c r="A72" s="137"/>
      <c r="B72" s="183">
        <v>60</v>
      </c>
      <c r="C72" s="184" t="s">
        <v>161</v>
      </c>
      <c r="D72" s="143"/>
      <c r="E72" s="144"/>
      <c r="F72" s="143"/>
      <c r="G72" s="144"/>
      <c r="H72" s="143">
        <v>20</v>
      </c>
      <c r="I72" s="144">
        <f>H72/$H$94</f>
        <v>0.08180494429083293</v>
      </c>
      <c r="J72" s="143"/>
      <c r="K72" s="144"/>
      <c r="L72" s="143">
        <f t="shared" si="9"/>
        <v>20</v>
      </c>
      <c r="M72" s="153">
        <f t="shared" si="7"/>
        <v>0.0016505557297350336</v>
      </c>
      <c r="N72" s="148"/>
      <c r="O72" s="144"/>
      <c r="P72" s="143"/>
      <c r="Q72" s="149"/>
      <c r="R72" s="143">
        <v>45.809817</v>
      </c>
      <c r="S72" s="149">
        <f>R72/$R$94</f>
        <v>0.1595047433491401</v>
      </c>
      <c r="T72" s="143"/>
      <c r="U72" s="149"/>
      <c r="V72" s="185">
        <f t="shared" si="10"/>
        <v>45.809817</v>
      </c>
      <c r="W72" s="151">
        <f t="shared" si="11"/>
        <v>0.0009502798412640526</v>
      </c>
      <c r="X72" s="186">
        <v>10953.746900412652</v>
      </c>
      <c r="Y72" s="153">
        <f t="shared" si="12"/>
        <v>0.0032789096014364913</v>
      </c>
      <c r="Z72" s="137"/>
      <c r="AA72" s="137"/>
      <c r="AB72" s="140"/>
      <c r="AC72" s="187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W72" s="139"/>
      <c r="AX72" s="139"/>
      <c r="AY72" s="139"/>
      <c r="AZ72" s="139"/>
      <c r="BA72" s="139"/>
    </row>
    <row r="73" spans="1:53" s="138" customFormat="1" ht="19.5" customHeight="1">
      <c r="A73" s="137"/>
      <c r="B73" s="183">
        <v>61</v>
      </c>
      <c r="C73" s="184" t="s">
        <v>162</v>
      </c>
      <c r="D73" s="143"/>
      <c r="E73" s="144"/>
      <c r="F73" s="143">
        <v>210</v>
      </c>
      <c r="G73" s="144">
        <f>F73/$F$94</f>
        <v>0.031238164826242913</v>
      </c>
      <c r="H73" s="143"/>
      <c r="I73" s="144"/>
      <c r="J73" s="143"/>
      <c r="K73" s="144"/>
      <c r="L73" s="143">
        <f t="shared" si="9"/>
        <v>210</v>
      </c>
      <c r="M73" s="153">
        <f t="shared" si="7"/>
        <v>0.017330835162217853</v>
      </c>
      <c r="N73" s="148"/>
      <c r="O73" s="144"/>
      <c r="P73" s="143">
        <v>621.2124450000001</v>
      </c>
      <c r="Q73" s="149">
        <f>P73/$P$94</f>
        <v>0.03213994949709087</v>
      </c>
      <c r="R73" s="143"/>
      <c r="S73" s="149"/>
      <c r="T73" s="143"/>
      <c r="U73" s="149"/>
      <c r="V73" s="185">
        <f t="shared" si="10"/>
        <v>621.2124450000001</v>
      </c>
      <c r="W73" s="151">
        <f t="shared" si="11"/>
        <v>0.012886444484723746</v>
      </c>
      <c r="X73" s="186">
        <v>69106.81513003095</v>
      </c>
      <c r="Y73" s="153">
        <f t="shared" si="12"/>
        <v>0.02068652870243138</v>
      </c>
      <c r="Z73" s="137"/>
      <c r="AA73" s="137"/>
      <c r="AB73" s="140"/>
      <c r="AC73" s="187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W73" s="139"/>
      <c r="AX73" s="139"/>
      <c r="AY73" s="139"/>
      <c r="AZ73" s="139"/>
      <c r="BA73" s="139"/>
    </row>
    <row r="74" spans="1:53" s="138" customFormat="1" ht="19.5" customHeight="1">
      <c r="A74" s="137"/>
      <c r="B74" s="183">
        <v>62</v>
      </c>
      <c r="C74" s="184" t="s">
        <v>163</v>
      </c>
      <c r="D74" s="143"/>
      <c r="E74" s="144"/>
      <c r="F74" s="143">
        <v>202.64</v>
      </c>
      <c r="G74" s="144">
        <f>F74/$F$94</f>
        <v>0.030143341525666018</v>
      </c>
      <c r="H74" s="143"/>
      <c r="I74" s="144"/>
      <c r="J74" s="143"/>
      <c r="K74" s="144"/>
      <c r="L74" s="143">
        <f t="shared" si="9"/>
        <v>202.64</v>
      </c>
      <c r="M74" s="153">
        <f t="shared" si="7"/>
        <v>0.01672343065367536</v>
      </c>
      <c r="N74" s="148"/>
      <c r="O74" s="144"/>
      <c r="P74" s="143">
        <v>126.18992899999998</v>
      </c>
      <c r="Q74" s="149">
        <f>P74/$P$94</f>
        <v>0.006528745484326994</v>
      </c>
      <c r="R74" s="143"/>
      <c r="S74" s="149"/>
      <c r="T74" s="143"/>
      <c r="U74" s="149"/>
      <c r="V74" s="185">
        <f t="shared" si="10"/>
        <v>126.18992899999998</v>
      </c>
      <c r="W74" s="151">
        <f t="shared" si="11"/>
        <v>0.002617686634706313</v>
      </c>
      <c r="X74" s="186">
        <v>55301.69888074517</v>
      </c>
      <c r="Y74" s="153">
        <f t="shared" si="12"/>
        <v>0.016554086294343164</v>
      </c>
      <c r="Z74" s="137"/>
      <c r="AA74" s="137"/>
      <c r="AB74" s="140"/>
      <c r="AC74" s="187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W74" s="139"/>
      <c r="AX74" s="139"/>
      <c r="AY74" s="139"/>
      <c r="AZ74" s="139"/>
      <c r="BA74" s="139"/>
    </row>
    <row r="75" spans="1:46" s="138" customFormat="1" ht="19.5" customHeight="1" thickBot="1">
      <c r="A75" s="137"/>
      <c r="B75" s="192"/>
      <c r="C75" s="193"/>
      <c r="D75" s="194"/>
      <c r="E75" s="144"/>
      <c r="F75" s="195"/>
      <c r="G75" s="144"/>
      <c r="H75" s="143"/>
      <c r="I75" s="144"/>
      <c r="J75" s="143"/>
      <c r="K75" s="144"/>
      <c r="L75" s="196"/>
      <c r="M75" s="197"/>
      <c r="N75" s="194"/>
      <c r="O75" s="198"/>
      <c r="P75" s="199"/>
      <c r="Q75" s="198"/>
      <c r="R75" s="199"/>
      <c r="S75" s="198"/>
      <c r="T75" s="199"/>
      <c r="U75" s="198"/>
      <c r="V75" s="200"/>
      <c r="W75" s="201"/>
      <c r="X75" s="202"/>
      <c r="Y75" s="203"/>
      <c r="Z75" s="137"/>
      <c r="AA75" s="137"/>
      <c r="AB75" s="204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</row>
    <row r="76" spans="1:46" s="138" customFormat="1" ht="19.5" customHeight="1" thickBot="1" thickTop="1">
      <c r="A76" s="137"/>
      <c r="B76" s="205"/>
      <c r="C76" s="206" t="s">
        <v>2</v>
      </c>
      <c r="D76" s="207">
        <f>SUM(D18:D44)+SUM(D45:D74)</f>
        <v>3383.251</v>
      </c>
      <c r="E76" s="208"/>
      <c r="F76" s="207">
        <f>SUM(F18:F44)+SUM(F45:F74)</f>
        <v>6543.618</v>
      </c>
      <c r="G76" s="208"/>
      <c r="H76" s="207">
        <f>SUM(H18:H44)+SUM(H45:H74)</f>
        <v>244.484</v>
      </c>
      <c r="I76" s="208"/>
      <c r="J76" s="207">
        <f>SUM(J18:J44)+SUM(J45:J74)</f>
        <v>239.25</v>
      </c>
      <c r="K76" s="209"/>
      <c r="L76" s="207">
        <f>SUM(L18:L44)+SUM(L45:L74)</f>
        <v>10410.603000000001</v>
      </c>
      <c r="M76" s="166">
        <f>SUM(M18:M44)+SUM(M45:M74)</f>
        <v>0.8591640215823366</v>
      </c>
      <c r="N76" s="207">
        <f>SUM(N18:N44)+SUM(N45:N74)</f>
        <v>17663.148234202607</v>
      </c>
      <c r="O76" s="208"/>
      <c r="P76" s="207">
        <f>SUM(P18:P44)+SUM(P45:P74)</f>
        <v>18612.190741</v>
      </c>
      <c r="Q76" s="208"/>
      <c r="R76" s="207">
        <f>SUM(R18:R44)+SUM(R45:R74)</f>
        <v>287.200343</v>
      </c>
      <c r="S76" s="209"/>
      <c r="T76" s="207">
        <f>SUM(T18:T44)+SUM(T45:T74)</f>
        <v>1072.205868</v>
      </c>
      <c r="U76" s="209"/>
      <c r="V76" s="207">
        <f>SUM(V18:V44)+SUM(V45:V74)</f>
        <v>37634.74518620261</v>
      </c>
      <c r="W76" s="166">
        <f>SUM(W18:W44)+SUM(W45:W74)</f>
        <v>0.7806959735629958</v>
      </c>
      <c r="X76" s="207">
        <f>SUM(X18:X74)</f>
        <v>2603391.1504775006</v>
      </c>
      <c r="Y76" s="166">
        <f>SUM(Y18:Y44)+SUM(Y45:Y74)</f>
        <v>0.7793026730674131</v>
      </c>
      <c r="Z76" s="137"/>
      <c r="AA76" s="137"/>
      <c r="AB76" s="204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</row>
    <row r="77" spans="1:46" s="138" customFormat="1" ht="19.5" customHeight="1">
      <c r="A77" s="137"/>
      <c r="B77" s="176"/>
      <c r="C77" s="210"/>
      <c r="D77" s="211"/>
      <c r="E77" s="212"/>
      <c r="F77" s="211"/>
      <c r="G77" s="212"/>
      <c r="H77" s="211"/>
      <c r="I77" s="212"/>
      <c r="J77" s="212"/>
      <c r="K77" s="212"/>
      <c r="L77" s="213"/>
      <c r="M77" s="214"/>
      <c r="N77" s="211"/>
      <c r="O77" s="212"/>
      <c r="P77" s="211"/>
      <c r="Q77" s="212"/>
      <c r="R77" s="211"/>
      <c r="S77" s="212"/>
      <c r="T77" s="212"/>
      <c r="U77" s="212"/>
      <c r="V77" s="213"/>
      <c r="W77" s="214"/>
      <c r="X77" s="213"/>
      <c r="Y77" s="215"/>
      <c r="Z77" s="137"/>
      <c r="AA77" s="137"/>
      <c r="AB77" s="216"/>
      <c r="AC77" s="216"/>
      <c r="AD77" s="216"/>
      <c r="AE77" s="216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191"/>
      <c r="AQ77" s="182"/>
      <c r="AR77" s="182"/>
      <c r="AS77" s="182"/>
      <c r="AT77" s="191"/>
    </row>
    <row r="78" spans="1:41" s="138" customFormat="1" ht="19.5" customHeight="1">
      <c r="A78" s="137"/>
      <c r="B78" s="218" t="s">
        <v>195</v>
      </c>
      <c r="C78" s="219" t="s">
        <v>196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</row>
    <row r="79" spans="1:41" s="138" customFormat="1" ht="19.5" customHeight="1">
      <c r="A79" s="137"/>
      <c r="B79" s="218" t="s">
        <v>176</v>
      </c>
      <c r="C79" s="219" t="s">
        <v>177</v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220"/>
      <c r="Y79" s="178"/>
      <c r="Z79" s="137"/>
      <c r="AA79" s="137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</row>
    <row r="80" spans="1:41" s="138" customFormat="1" ht="19.5" customHeight="1">
      <c r="A80" s="137"/>
      <c r="B80" s="218" t="s">
        <v>178</v>
      </c>
      <c r="C80" s="219" t="s">
        <v>179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220"/>
      <c r="Y80" s="178"/>
      <c r="Z80" s="137"/>
      <c r="AA80" s="137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</row>
    <row r="81" spans="1:41" s="138" customFormat="1" ht="19.5" customHeight="1">
      <c r="A81" s="137"/>
      <c r="B81" s="218" t="s">
        <v>180</v>
      </c>
      <c r="C81" s="219" t="s">
        <v>197</v>
      </c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220"/>
      <c r="Y81" s="178"/>
      <c r="Z81" s="137"/>
      <c r="AA81" s="137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</row>
    <row r="82" spans="1:41" s="138" customFormat="1" ht="19.5" customHeight="1">
      <c r="A82" s="137"/>
      <c r="B82" s="218" t="s">
        <v>181</v>
      </c>
      <c r="C82" s="219" t="s">
        <v>182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220"/>
      <c r="Y82" s="178"/>
      <c r="Z82" s="137"/>
      <c r="AA82" s="137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</row>
    <row r="83" spans="1:41" s="138" customFormat="1" ht="19.5" customHeight="1">
      <c r="A83" s="137"/>
      <c r="B83" s="218" t="s">
        <v>183</v>
      </c>
      <c r="C83" s="219" t="s">
        <v>184</v>
      </c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220"/>
      <c r="Y83" s="178"/>
      <c r="Z83" s="137"/>
      <c r="AA83" s="137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</row>
    <row r="84" spans="1:41" s="138" customFormat="1" ht="19.5" customHeight="1">
      <c r="A84" s="137"/>
      <c r="B84" s="218" t="s">
        <v>185</v>
      </c>
      <c r="C84" s="219" t="s">
        <v>186</v>
      </c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220"/>
      <c r="Y84" s="178"/>
      <c r="Z84" s="137"/>
      <c r="AA84" s="137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</row>
    <row r="85" spans="1:41" s="138" customFormat="1" ht="19.5" customHeight="1">
      <c r="A85" s="137"/>
      <c r="B85" s="218" t="s">
        <v>187</v>
      </c>
      <c r="C85" s="219" t="s">
        <v>188</v>
      </c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78"/>
      <c r="Y85" s="221"/>
      <c r="Z85" s="137"/>
      <c r="AA85" s="137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</row>
    <row r="86" spans="1:41" s="138" customFormat="1" ht="19.5" customHeight="1">
      <c r="A86" s="137"/>
      <c r="B86" s="218" t="s">
        <v>189</v>
      </c>
      <c r="C86" s="219" t="s">
        <v>190</v>
      </c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213"/>
      <c r="Y86" s="178"/>
      <c r="Z86" s="137"/>
      <c r="AA86" s="137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</row>
    <row r="87" spans="1:41" s="138" customFormat="1" ht="19.5" customHeight="1">
      <c r="A87" s="137"/>
      <c r="B87" s="218" t="s">
        <v>191</v>
      </c>
      <c r="C87" s="219" t="s">
        <v>192</v>
      </c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213"/>
      <c r="Y87" s="178"/>
      <c r="Z87" s="137"/>
      <c r="AA87" s="137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</row>
    <row r="88" spans="1:41" s="138" customFormat="1" ht="19.5" customHeight="1">
      <c r="A88" s="137"/>
      <c r="B88" s="218" t="s">
        <v>193</v>
      </c>
      <c r="C88" s="219" t="s">
        <v>194</v>
      </c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213"/>
      <c r="Y88" s="213"/>
      <c r="Z88" s="137"/>
      <c r="AA88" s="137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</row>
    <row r="89" spans="1:41" s="138" customFormat="1" ht="19.5" customHeight="1">
      <c r="A89" s="137"/>
      <c r="B89" s="222"/>
      <c r="C89" s="219"/>
      <c r="D89" s="177"/>
      <c r="E89" s="212"/>
      <c r="F89" s="177"/>
      <c r="G89" s="212"/>
      <c r="H89" s="212"/>
      <c r="I89" s="212"/>
      <c r="J89" s="212"/>
      <c r="K89" s="212"/>
      <c r="L89" s="213"/>
      <c r="M89" s="212"/>
      <c r="N89" s="180"/>
      <c r="O89" s="180"/>
      <c r="P89" s="180"/>
      <c r="Q89" s="212"/>
      <c r="R89" s="212"/>
      <c r="S89" s="212"/>
      <c r="T89" s="212"/>
      <c r="U89" s="212"/>
      <c r="V89" s="213"/>
      <c r="W89" s="212"/>
      <c r="X89" s="213"/>
      <c r="Y89" s="215"/>
      <c r="Z89" s="137"/>
      <c r="AA89" s="137"/>
      <c r="AB89" s="223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5"/>
      <c r="AN89" s="216"/>
      <c r="AO89" s="216"/>
    </row>
    <row r="90" spans="1:41" s="138" customFormat="1" ht="19.5" customHeight="1">
      <c r="A90" s="137"/>
      <c r="B90" s="226"/>
      <c r="C90" s="210"/>
      <c r="D90" s="177"/>
      <c r="E90" s="212"/>
      <c r="F90" s="177"/>
      <c r="G90" s="212"/>
      <c r="H90" s="212"/>
      <c r="I90" s="212"/>
      <c r="J90" s="212"/>
      <c r="K90" s="212"/>
      <c r="L90" s="213"/>
      <c r="M90" s="212"/>
      <c r="N90" s="180"/>
      <c r="O90" s="180"/>
      <c r="P90" s="180"/>
      <c r="Q90" s="212"/>
      <c r="R90" s="212"/>
      <c r="S90" s="212"/>
      <c r="T90" s="212"/>
      <c r="U90" s="212"/>
      <c r="V90" s="213"/>
      <c r="W90" s="212"/>
      <c r="X90" s="213"/>
      <c r="Y90" s="215"/>
      <c r="Z90" s="137"/>
      <c r="AA90" s="137"/>
      <c r="AB90" s="227"/>
      <c r="AC90" s="228" t="s">
        <v>7</v>
      </c>
      <c r="AD90" s="228"/>
      <c r="AE90" s="228"/>
      <c r="AF90" s="229" t="s">
        <v>0</v>
      </c>
      <c r="AG90" s="229" t="s">
        <v>1</v>
      </c>
      <c r="AH90" s="229" t="s">
        <v>72</v>
      </c>
      <c r="AI90" s="229" t="s">
        <v>85</v>
      </c>
      <c r="AJ90" s="228"/>
      <c r="AK90" s="228"/>
      <c r="AL90" s="230"/>
      <c r="AM90" s="231"/>
      <c r="AN90" s="216"/>
      <c r="AO90" s="216"/>
    </row>
    <row r="91" spans="1:41" s="138" customFormat="1" ht="19.5" customHeight="1" thickBot="1">
      <c r="A91" s="137"/>
      <c r="B91" s="232" t="s">
        <v>113</v>
      </c>
      <c r="C91" s="233"/>
      <c r="D91" s="234"/>
      <c r="E91" s="235"/>
      <c r="F91" s="234"/>
      <c r="G91" s="235"/>
      <c r="H91" s="235"/>
      <c r="I91" s="235"/>
      <c r="J91" s="235"/>
      <c r="K91" s="235"/>
      <c r="L91" s="236"/>
      <c r="M91" s="237"/>
      <c r="N91" s="234"/>
      <c r="O91" s="235"/>
      <c r="P91" s="234"/>
      <c r="Q91" s="235"/>
      <c r="R91" s="235"/>
      <c r="S91" s="235"/>
      <c r="T91" s="235"/>
      <c r="U91" s="235"/>
      <c r="V91" s="236"/>
      <c r="W91" s="237"/>
      <c r="X91" s="236"/>
      <c r="Y91" s="238"/>
      <c r="Z91" s="137"/>
      <c r="AA91" s="137"/>
      <c r="AB91" s="227"/>
      <c r="AC91" s="228"/>
      <c r="AD91" s="228"/>
      <c r="AE91" s="228"/>
      <c r="AF91" s="228"/>
      <c r="AG91" s="228"/>
      <c r="AH91" s="228"/>
      <c r="AI91" s="228"/>
      <c r="AJ91" s="228"/>
      <c r="AK91" s="239"/>
      <c r="AL91" s="230"/>
      <c r="AM91" s="231"/>
      <c r="AN91" s="216"/>
      <c r="AO91" s="216"/>
    </row>
    <row r="92" spans="1:41" s="138" customFormat="1" ht="19.5" customHeight="1">
      <c r="A92" s="137"/>
      <c r="B92" s="400"/>
      <c r="C92" s="402" t="s">
        <v>10</v>
      </c>
      <c r="D92" s="410" t="s">
        <v>126</v>
      </c>
      <c r="E92" s="411"/>
      <c r="F92" s="411"/>
      <c r="G92" s="411"/>
      <c r="H92" s="411"/>
      <c r="I92" s="411"/>
      <c r="J92" s="411"/>
      <c r="K92" s="411"/>
      <c r="L92" s="411"/>
      <c r="M92" s="411"/>
      <c r="N92" s="415" t="s">
        <v>127</v>
      </c>
      <c r="O92" s="411"/>
      <c r="P92" s="411"/>
      <c r="Q92" s="411"/>
      <c r="R92" s="411"/>
      <c r="S92" s="411"/>
      <c r="T92" s="411"/>
      <c r="U92" s="411"/>
      <c r="V92" s="411"/>
      <c r="W92" s="411"/>
      <c r="X92" s="415" t="s">
        <v>128</v>
      </c>
      <c r="Y92" s="416"/>
      <c r="Z92" s="137"/>
      <c r="AA92" s="137"/>
      <c r="AB92" s="227" t="s">
        <v>9</v>
      </c>
      <c r="AC92" s="240">
        <f>+AF92+AG92+AH92+AI92</f>
        <v>1706.5280000000002</v>
      </c>
      <c r="AD92" s="239">
        <f>AC92/AC94</f>
        <v>0.1408359784176634</v>
      </c>
      <c r="AE92" s="228" t="s">
        <v>9</v>
      </c>
      <c r="AF92" s="240">
        <f>+D12</f>
        <v>1527.6000000000001</v>
      </c>
      <c r="AG92" s="240">
        <f>+F12</f>
        <v>178.928</v>
      </c>
      <c r="AH92" s="240">
        <f>H12</f>
        <v>0</v>
      </c>
      <c r="AI92" s="240">
        <v>0</v>
      </c>
      <c r="AJ92" s="239">
        <f>AF92/AF94</f>
        <v>0.31106624900653673</v>
      </c>
      <c r="AK92" s="239">
        <f>AG92/AG94</f>
        <v>0.026616106457285675</v>
      </c>
      <c r="AL92" s="239">
        <f>AH92/AH93</f>
        <v>0</v>
      </c>
      <c r="AM92" s="241">
        <f>AI92/AI93</f>
        <v>0</v>
      </c>
      <c r="AN92" s="216"/>
      <c r="AO92" s="216"/>
    </row>
    <row r="93" spans="1:41" s="138" customFormat="1" ht="19.5" customHeight="1" thickBot="1">
      <c r="A93" s="137"/>
      <c r="B93" s="401"/>
      <c r="C93" s="403"/>
      <c r="D93" s="373" t="s">
        <v>0</v>
      </c>
      <c r="E93" s="374" t="s">
        <v>6</v>
      </c>
      <c r="F93" s="375" t="s">
        <v>1</v>
      </c>
      <c r="G93" s="374" t="s">
        <v>6</v>
      </c>
      <c r="H93" s="375" t="s">
        <v>72</v>
      </c>
      <c r="I93" s="376" t="s">
        <v>6</v>
      </c>
      <c r="J93" s="377" t="s">
        <v>85</v>
      </c>
      <c r="K93" s="376" t="s">
        <v>6</v>
      </c>
      <c r="L93" s="375" t="s">
        <v>2</v>
      </c>
      <c r="M93" s="378" t="s">
        <v>6</v>
      </c>
      <c r="N93" s="379" t="s">
        <v>0</v>
      </c>
      <c r="O93" s="374" t="s">
        <v>6</v>
      </c>
      <c r="P93" s="380" t="s">
        <v>1</v>
      </c>
      <c r="Q93" s="374" t="s">
        <v>6</v>
      </c>
      <c r="R93" s="375" t="s">
        <v>72</v>
      </c>
      <c r="S93" s="376" t="s">
        <v>6</v>
      </c>
      <c r="T93" s="375" t="s">
        <v>86</v>
      </c>
      <c r="U93" s="376" t="s">
        <v>6</v>
      </c>
      <c r="V93" s="375" t="s">
        <v>2</v>
      </c>
      <c r="W93" s="381" t="s">
        <v>6</v>
      </c>
      <c r="X93" s="372" t="s">
        <v>31</v>
      </c>
      <c r="Y93" s="382" t="s">
        <v>6</v>
      </c>
      <c r="Z93" s="137"/>
      <c r="AA93" s="137"/>
      <c r="AB93" s="227" t="s">
        <v>11</v>
      </c>
      <c r="AC93" s="240">
        <f>+AF93+AG93+AH93+AI93</f>
        <v>10410.603000000001</v>
      </c>
      <c r="AD93" s="239">
        <f>AC93/AC94</f>
        <v>0.8591640215823366</v>
      </c>
      <c r="AE93" s="228" t="s">
        <v>11</v>
      </c>
      <c r="AF93" s="240">
        <f>+D76</f>
        <v>3383.251</v>
      </c>
      <c r="AG93" s="240">
        <f>+F76</f>
        <v>6543.618</v>
      </c>
      <c r="AH93" s="240">
        <f>+H76</f>
        <v>244.484</v>
      </c>
      <c r="AI93" s="240">
        <f>+J76</f>
        <v>239.25</v>
      </c>
      <c r="AJ93" s="239">
        <f>AF93/AF94</f>
        <v>0.6889337509934632</v>
      </c>
      <c r="AK93" s="239">
        <f>AG93/AG94</f>
        <v>0.9733838935427144</v>
      </c>
      <c r="AL93" s="239">
        <f>AH93/AH94</f>
        <v>1</v>
      </c>
      <c r="AM93" s="241">
        <f>AI93/AI94</f>
        <v>1</v>
      </c>
      <c r="AN93" s="216"/>
      <c r="AO93" s="216"/>
    </row>
    <row r="94" spans="1:41" s="138" customFormat="1" ht="19.5" customHeight="1">
      <c r="A94" s="137"/>
      <c r="B94" s="413" t="s">
        <v>12</v>
      </c>
      <c r="C94" s="414"/>
      <c r="D94" s="242">
        <f>D12+D76</f>
        <v>4910.851000000001</v>
      </c>
      <c r="E94" s="243">
        <f>D94/L94</f>
        <v>0.40528166279625105</v>
      </c>
      <c r="F94" s="242">
        <f>F12+F76</f>
        <v>6722.546</v>
      </c>
      <c r="G94" s="243">
        <f>F94/L94</f>
        <v>0.5547968409353666</v>
      </c>
      <c r="H94" s="242">
        <f>H12+H76</f>
        <v>244.484</v>
      </c>
      <c r="I94" s="243">
        <f>H94/L94</f>
        <v>0.020176723351427</v>
      </c>
      <c r="J94" s="242">
        <f>J12+J76</f>
        <v>239.25</v>
      </c>
      <c r="K94" s="243">
        <f>J94/L94</f>
        <v>0.01974477291695534</v>
      </c>
      <c r="L94" s="242">
        <f>L12+L76</f>
        <v>12117.131000000001</v>
      </c>
      <c r="M94" s="243">
        <f>E94+G94+I94+K94</f>
        <v>1</v>
      </c>
      <c r="N94" s="242">
        <f>N12+N76</f>
        <v>27518.895720202607</v>
      </c>
      <c r="O94" s="243">
        <f>N94/V94</f>
        <v>0.5708525719881428</v>
      </c>
      <c r="P94" s="242">
        <f>P12+P76</f>
        <v>19328.357845</v>
      </c>
      <c r="Q94" s="243">
        <f>P94/V94</f>
        <v>0.40094787597255416</v>
      </c>
      <c r="R94" s="242">
        <f>R12+R76</f>
        <v>287.200343</v>
      </c>
      <c r="S94" s="243">
        <f>R94/V94</f>
        <v>0.005957690168398215</v>
      </c>
      <c r="T94" s="242">
        <f>T12+T76</f>
        <v>1072.205868</v>
      </c>
      <c r="U94" s="243">
        <f>T94/V94</f>
        <v>0.02224186187090478</v>
      </c>
      <c r="V94" s="242">
        <f>V12+V76</f>
        <v>48206.65977620261</v>
      </c>
      <c r="W94" s="243">
        <f>O94+Q94+S94+U94</f>
        <v>1</v>
      </c>
      <c r="X94" s="242">
        <f>X12+X76</f>
        <v>3340667.5486307438</v>
      </c>
      <c r="Y94" s="244">
        <v>1</v>
      </c>
      <c r="Z94" s="137"/>
      <c r="AA94" s="137"/>
      <c r="AB94" s="227"/>
      <c r="AC94" s="240">
        <f>SUM(AC92:AC93)</f>
        <v>12117.131000000001</v>
      </c>
      <c r="AD94" s="228"/>
      <c r="AE94" s="228" t="s">
        <v>51</v>
      </c>
      <c r="AF94" s="240">
        <f>SUM(AF92:AF93)</f>
        <v>4910.851000000001</v>
      </c>
      <c r="AG94" s="240">
        <f>SUM(AG92:AG93)</f>
        <v>6722.546</v>
      </c>
      <c r="AH94" s="240">
        <f>SUM(AH92:AH93)</f>
        <v>244.484</v>
      </c>
      <c r="AI94" s="240">
        <f>SUM(AI92:AI93)</f>
        <v>239.25</v>
      </c>
      <c r="AJ94" s="240">
        <f>SUM(AF94:AI94)</f>
        <v>12117.131000000001</v>
      </c>
      <c r="AK94" s="228"/>
      <c r="AL94" s="230"/>
      <c r="AM94" s="231"/>
      <c r="AN94" s="216"/>
      <c r="AO94" s="216"/>
    </row>
    <row r="95" spans="1:41" s="138" customFormat="1" ht="19.5" customHeight="1" thickBot="1">
      <c r="A95" s="137"/>
      <c r="B95" s="408"/>
      <c r="C95" s="409"/>
      <c r="D95" s="245"/>
      <c r="E95" s="246"/>
      <c r="F95" s="245"/>
      <c r="G95" s="246"/>
      <c r="H95" s="247"/>
      <c r="I95" s="246"/>
      <c r="J95" s="248"/>
      <c r="K95" s="246"/>
      <c r="L95" s="249"/>
      <c r="M95" s="246"/>
      <c r="N95" s="245"/>
      <c r="O95" s="246"/>
      <c r="P95" s="250"/>
      <c r="Q95" s="246"/>
      <c r="R95" s="251"/>
      <c r="S95" s="246"/>
      <c r="T95" s="247"/>
      <c r="U95" s="246"/>
      <c r="V95" s="249"/>
      <c r="W95" s="246"/>
      <c r="X95" s="252"/>
      <c r="Y95" s="253"/>
      <c r="Z95" s="137"/>
      <c r="AA95" s="137"/>
      <c r="AB95" s="227"/>
      <c r="AC95" s="228"/>
      <c r="AD95" s="228"/>
      <c r="AE95" s="228"/>
      <c r="AF95" s="228"/>
      <c r="AG95" s="228"/>
      <c r="AH95" s="228"/>
      <c r="AI95" s="228"/>
      <c r="AJ95" s="228"/>
      <c r="AK95" s="228"/>
      <c r="AL95" s="230"/>
      <c r="AM95" s="231"/>
      <c r="AN95" s="216"/>
      <c r="AO95" s="216"/>
    </row>
    <row r="96" spans="1:41" s="138" customFormat="1" ht="19.5" customHeight="1">
      <c r="A96" s="137"/>
      <c r="B96" s="218" t="s">
        <v>195</v>
      </c>
      <c r="C96" s="219" t="s">
        <v>196</v>
      </c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37"/>
      <c r="Y96" s="137"/>
      <c r="Z96" s="137"/>
      <c r="AA96" s="137"/>
      <c r="AB96" s="227"/>
      <c r="AC96" s="228" t="s">
        <v>8</v>
      </c>
      <c r="AD96" s="228"/>
      <c r="AE96" s="228"/>
      <c r="AF96" s="229" t="s">
        <v>0</v>
      </c>
      <c r="AG96" s="229" t="s">
        <v>1</v>
      </c>
      <c r="AH96" s="229" t="s">
        <v>72</v>
      </c>
      <c r="AI96" s="229" t="s">
        <v>85</v>
      </c>
      <c r="AJ96" s="228"/>
      <c r="AK96" s="228"/>
      <c r="AL96" s="230"/>
      <c r="AM96" s="231"/>
      <c r="AN96" s="216"/>
      <c r="AO96" s="216"/>
    </row>
    <row r="97" spans="1:41" s="138" customFormat="1" ht="19.5" customHeight="1">
      <c r="A97" s="137"/>
      <c r="B97" s="137"/>
      <c r="C97" s="178"/>
      <c r="D97" s="137"/>
      <c r="E97" s="137"/>
      <c r="F97" s="137"/>
      <c r="G97" s="137"/>
      <c r="H97" s="178"/>
      <c r="I97" s="178"/>
      <c r="J97" s="178"/>
      <c r="K97" s="178"/>
      <c r="L97" s="220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37"/>
      <c r="Y97" s="137"/>
      <c r="Z97" s="137"/>
      <c r="AA97" s="137"/>
      <c r="AB97" s="227" t="s">
        <v>9</v>
      </c>
      <c r="AC97" s="240">
        <f>+AF97+AG97+AH97+AI97</f>
        <v>10571.91459</v>
      </c>
      <c r="AD97" s="239">
        <f>AC97/AC100</f>
        <v>0.21930402643700417</v>
      </c>
      <c r="AE97" s="228" t="s">
        <v>9</v>
      </c>
      <c r="AF97" s="240">
        <f>+N12</f>
        <v>9855.747486</v>
      </c>
      <c r="AG97" s="240">
        <f>+P12</f>
        <v>716.1671039999999</v>
      </c>
      <c r="AH97" s="240">
        <f>+Q12</f>
        <v>0</v>
      </c>
      <c r="AI97" s="240">
        <f>+T12</f>
        <v>0</v>
      </c>
      <c r="AJ97" s="254">
        <f>AF97/AF100</f>
        <v>0.35814473030487715</v>
      </c>
      <c r="AK97" s="239">
        <f>AG97/AG100</f>
        <v>0.03705266167685649</v>
      </c>
      <c r="AL97" s="239">
        <f>AH97/AH100</f>
        <v>0</v>
      </c>
      <c r="AM97" s="241">
        <f>AI97/AI100</f>
        <v>0</v>
      </c>
      <c r="AN97" s="216"/>
      <c r="AO97" s="216"/>
    </row>
    <row r="98" spans="1:41" s="138" customFormat="1" ht="19.5" customHeight="1">
      <c r="A98" s="137"/>
      <c r="B98" s="13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37"/>
      <c r="Y98" s="137"/>
      <c r="Z98" s="137"/>
      <c r="AA98" s="137"/>
      <c r="AB98" s="227" t="s">
        <v>11</v>
      </c>
      <c r="AC98" s="240">
        <f>+AF98+AG98+AH98+AI98</f>
        <v>37634.7451862026</v>
      </c>
      <c r="AD98" s="239">
        <f>AC98/AC100</f>
        <v>0.7806959735629958</v>
      </c>
      <c r="AE98" s="228" t="s">
        <v>11</v>
      </c>
      <c r="AF98" s="240">
        <f>+N76</f>
        <v>17663.148234202607</v>
      </c>
      <c r="AG98" s="240">
        <f>+P76</f>
        <v>18612.190741</v>
      </c>
      <c r="AH98" s="240">
        <f>+R76</f>
        <v>287.200343</v>
      </c>
      <c r="AI98" s="240">
        <f>+T76</f>
        <v>1072.205868</v>
      </c>
      <c r="AJ98" s="254">
        <f>AF98/AF100</f>
        <v>0.6418552696951229</v>
      </c>
      <c r="AK98" s="239">
        <f>AG98/AG100</f>
        <v>0.9629473383231435</v>
      </c>
      <c r="AL98" s="239">
        <f>AH98/AH100</f>
        <v>1</v>
      </c>
      <c r="AM98" s="241">
        <f>AI98/AI100</f>
        <v>1</v>
      </c>
      <c r="AN98" s="216"/>
      <c r="AO98" s="216"/>
    </row>
    <row r="99" spans="1:41" s="138" customFormat="1" ht="19.5" customHeight="1">
      <c r="A99" s="137"/>
      <c r="B99" s="226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37"/>
      <c r="Y99" s="137"/>
      <c r="Z99" s="137"/>
      <c r="AA99" s="137"/>
      <c r="AB99" s="227"/>
      <c r="AC99" s="240"/>
      <c r="AD99" s="239"/>
      <c r="AE99" s="228"/>
      <c r="AF99" s="255"/>
      <c r="AG99" s="255"/>
      <c r="AH99" s="255"/>
      <c r="AI99" s="255"/>
      <c r="AJ99" s="239"/>
      <c r="AK99" s="228"/>
      <c r="AL99" s="230"/>
      <c r="AM99" s="231"/>
      <c r="AN99" s="216"/>
      <c r="AO99" s="216"/>
    </row>
    <row r="100" spans="1:41" s="138" customFormat="1" ht="19.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79"/>
      <c r="M100" s="137"/>
      <c r="N100" s="137"/>
      <c r="O100" s="137"/>
      <c r="P100" s="137"/>
      <c r="Q100" s="137"/>
      <c r="R100" s="137"/>
      <c r="S100" s="137"/>
      <c r="T100" s="137"/>
      <c r="U100" s="137"/>
      <c r="V100" s="179"/>
      <c r="W100" s="137"/>
      <c r="X100" s="137"/>
      <c r="Y100" s="137"/>
      <c r="Z100" s="137"/>
      <c r="AA100" s="137"/>
      <c r="AB100" s="256"/>
      <c r="AC100" s="257">
        <f>SUM(AC97:AC98)</f>
        <v>48206.6597762026</v>
      </c>
      <c r="AD100" s="257"/>
      <c r="AE100" s="257"/>
      <c r="AF100" s="257">
        <f>SUM(AF97:AF98)</f>
        <v>27518.895720202607</v>
      </c>
      <c r="AG100" s="257">
        <f>SUM(AG97:AG98)</f>
        <v>19328.357845</v>
      </c>
      <c r="AH100" s="257">
        <f>SUM(AH97:AH98)</f>
        <v>287.200343</v>
      </c>
      <c r="AI100" s="257">
        <f>SUM(AI97:AI98)</f>
        <v>1072.205868</v>
      </c>
      <c r="AJ100" s="257">
        <f>+AG100+AF100+AH100+AI100</f>
        <v>48206.6597762026</v>
      </c>
      <c r="AK100" s="258"/>
      <c r="AL100" s="259"/>
      <c r="AM100" s="260"/>
      <c r="AN100" s="216"/>
      <c r="AO100" s="216"/>
    </row>
    <row r="101" spans="1:41" s="138" customFormat="1" ht="19.5" customHeight="1">
      <c r="A101" s="137"/>
      <c r="B101" s="261"/>
      <c r="C101" s="262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</row>
    <row r="102" spans="1:41" s="138" customFormat="1" ht="19.5" customHeight="1">
      <c r="A102" s="137"/>
      <c r="B102" s="261"/>
      <c r="C102" s="262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</row>
    <row r="103" spans="1:41" s="138" customFormat="1" ht="19.5" customHeight="1">
      <c r="A103" s="137"/>
      <c r="B103" s="261"/>
      <c r="C103" s="262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</row>
    <row r="104" spans="1:41" s="138" customFormat="1" ht="19.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</row>
    <row r="105" spans="1:41" s="138" customFormat="1" ht="19.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216"/>
      <c r="AC105" s="216"/>
      <c r="AD105" s="216"/>
      <c r="AE105" s="216"/>
      <c r="AF105" s="263"/>
      <c r="AG105" s="216"/>
      <c r="AH105" s="216"/>
      <c r="AI105" s="216"/>
      <c r="AJ105" s="216"/>
      <c r="AK105" s="216"/>
      <c r="AL105" s="216"/>
      <c r="AM105" s="216"/>
      <c r="AN105" s="216"/>
      <c r="AO105" s="216"/>
    </row>
    <row r="106" spans="1:41" s="138" customFormat="1" ht="19.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264"/>
      <c r="AC106" s="216"/>
      <c r="AD106" s="216"/>
      <c r="AE106" s="216"/>
      <c r="AF106" s="263"/>
      <c r="AG106" s="216"/>
      <c r="AH106" s="216"/>
      <c r="AI106" s="216"/>
      <c r="AJ106" s="216"/>
      <c r="AK106" s="216"/>
      <c r="AL106" s="216"/>
      <c r="AM106" s="216"/>
      <c r="AN106" s="216"/>
      <c r="AO106" s="216"/>
    </row>
    <row r="107" spans="1:41" s="138" customFormat="1" ht="19.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</row>
    <row r="108" spans="1:41" s="138" customFormat="1" ht="19.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</row>
    <row r="109" spans="2:25" ht="19.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2:43" ht="19.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AB110" s="18"/>
      <c r="AN110" s="18"/>
      <c r="AO110" s="18"/>
      <c r="AP110" s="18"/>
      <c r="AQ110" s="18"/>
    </row>
    <row r="111" spans="2:43" ht="19.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18"/>
      <c r="AN111" s="18"/>
      <c r="AO111" s="18"/>
      <c r="AP111" s="18"/>
      <c r="AQ111" s="18"/>
    </row>
    <row r="112" spans="2:45" ht="19.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19"/>
      <c r="AN112" s="20"/>
      <c r="AO112" s="20"/>
      <c r="AP112" s="20"/>
      <c r="AQ112" s="20"/>
      <c r="AR112" s="396"/>
      <c r="AS112" s="396"/>
    </row>
    <row r="113" spans="2:45" ht="19.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AB113" s="16"/>
      <c r="AN113" s="15"/>
      <c r="AO113" s="15"/>
      <c r="AP113" s="15"/>
      <c r="AQ113" s="15"/>
      <c r="AR113" s="15"/>
      <c r="AS113" s="15"/>
    </row>
    <row r="114" spans="2:45" ht="19.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AB114" s="17"/>
      <c r="AN114" s="14"/>
      <c r="AO114" s="7"/>
      <c r="AP114" s="14"/>
      <c r="AQ114" s="7"/>
      <c r="AR114" s="14"/>
      <c r="AS114" s="7"/>
    </row>
    <row r="115" spans="2:45" ht="19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AB115" s="17"/>
      <c r="AN115" s="14"/>
      <c r="AO115" s="7"/>
      <c r="AP115" s="14"/>
      <c r="AQ115" s="7"/>
      <c r="AR115" s="8"/>
      <c r="AS115" s="8"/>
    </row>
    <row r="116" spans="2:25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2:25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9" spans="29:38" ht="12.75">
      <c r="AC119" s="5"/>
      <c r="AD119" s="5"/>
      <c r="AE119" s="5"/>
      <c r="AF119" s="5"/>
      <c r="AG119" s="12"/>
      <c r="AH119" s="12"/>
      <c r="AI119" s="12"/>
      <c r="AJ119" s="12"/>
      <c r="AK119" s="5"/>
      <c r="AL119" s="5"/>
    </row>
    <row r="120" spans="29:38" ht="12.75">
      <c r="AC120" s="5"/>
      <c r="AD120" s="10"/>
      <c r="AE120" s="13"/>
      <c r="AF120" s="5"/>
      <c r="AG120" s="10"/>
      <c r="AH120" s="10"/>
      <c r="AI120" s="10"/>
      <c r="AJ120" s="10"/>
      <c r="AK120" s="13"/>
      <c r="AL120" s="13"/>
    </row>
    <row r="121" spans="29:38" ht="12.75">
      <c r="AC121" s="5"/>
      <c r="AD121" s="10"/>
      <c r="AE121" s="13"/>
      <c r="AF121" s="5"/>
      <c r="AG121" s="10"/>
      <c r="AH121" s="10"/>
      <c r="AI121" s="10"/>
      <c r="AJ121" s="10"/>
      <c r="AK121" s="13"/>
      <c r="AL121" s="13"/>
    </row>
    <row r="122" spans="3:38" ht="12.75">
      <c r="C122" s="6"/>
      <c r="D122" s="1"/>
      <c r="Q122" s="3"/>
      <c r="R122" s="3"/>
      <c r="S122" s="3"/>
      <c r="T122" s="3"/>
      <c r="U122" s="3"/>
      <c r="AC122" s="5"/>
      <c r="AD122" s="10"/>
      <c r="AE122" s="13"/>
      <c r="AF122" s="5"/>
      <c r="AG122" s="10"/>
      <c r="AH122" s="10"/>
      <c r="AI122" s="10"/>
      <c r="AJ122" s="10"/>
      <c r="AK122" s="13"/>
      <c r="AL122" s="5"/>
    </row>
    <row r="123" spans="4:38" ht="12.75">
      <c r="D123" s="1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3:4" ht="12.75">
      <c r="C124" s="6"/>
      <c r="D124" s="1"/>
    </row>
  </sheetData>
  <sheetProtection/>
  <mergeCells count="19">
    <mergeCell ref="B2:Y2"/>
    <mergeCell ref="X5:Y5"/>
    <mergeCell ref="N5:W5"/>
    <mergeCell ref="D5:M5"/>
    <mergeCell ref="B94:C94"/>
    <mergeCell ref="D16:M16"/>
    <mergeCell ref="N92:W92"/>
    <mergeCell ref="X92:Y92"/>
    <mergeCell ref="B5:B6"/>
    <mergeCell ref="C5:C6"/>
    <mergeCell ref="AR112:AS112"/>
    <mergeCell ref="X16:Y16"/>
    <mergeCell ref="N16:W16"/>
    <mergeCell ref="B92:B93"/>
    <mergeCell ref="C92:C93"/>
    <mergeCell ref="B16:B17"/>
    <mergeCell ref="C16:C17"/>
    <mergeCell ref="B95:C95"/>
    <mergeCell ref="D92:M92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44" r:id="rId2"/>
  <rowBreaks count="1" manualBreakCount="1">
    <brk id="61" max="25" man="1"/>
  </rowBreaks>
  <ignoredErrors>
    <ignoredError sqref="E94 G94 I94 K94 M94 O94 Q94 S94 U94 W94 X76" formula="1"/>
    <ignoredError sqref="B79:B8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tabSelected="1" view="pageBreakPreview" zoomScale="90" zoomScaleSheetLayoutView="90" zoomScalePageLayoutView="70" workbookViewId="0" topLeftCell="A1">
      <selection activeCell="B1" sqref="B1"/>
    </sheetView>
  </sheetViews>
  <sheetFormatPr defaultColWidth="11.421875" defaultRowHeight="12.75"/>
  <cols>
    <col min="1" max="1" width="2.57421875" style="0" customWidth="1"/>
    <col min="2" max="2" width="8.421875" style="0" customWidth="1"/>
    <col min="3" max="3" width="46.7109375" style="0" customWidth="1"/>
    <col min="4" max="7" width="10.7109375" style="0" customWidth="1"/>
    <col min="8" max="8" width="13.421875" style="0" customWidth="1"/>
    <col min="9" max="9" width="11.421875" style="0" customWidth="1"/>
    <col min="10" max="10" width="16.28125" style="0" customWidth="1"/>
    <col min="11" max="11" width="13.421875" style="0" customWidth="1"/>
    <col min="12" max="12" width="15.140625" style="0" customWidth="1"/>
    <col min="14" max="14" width="5.00390625" style="0" customWidth="1"/>
    <col min="16" max="16" width="35.00390625" style="0" bestFit="1" customWidth="1"/>
    <col min="17" max="17" width="17.28125" style="0" bestFit="1" customWidth="1"/>
    <col min="18" max="18" width="20.421875" style="0" customWidth="1"/>
    <col min="19" max="20" width="17.8515625" style="0" customWidth="1"/>
    <col min="21" max="21" width="36.7109375" style="0" bestFit="1" customWidth="1"/>
    <col min="22" max="29" width="17.8515625" style="0" customWidth="1"/>
    <col min="30" max="30" width="13.57421875" style="0" bestFit="1" customWidth="1"/>
    <col min="36" max="36" width="52.57421875" style="0" customWidth="1"/>
    <col min="38" max="38" width="2.57421875" style="0" customWidth="1"/>
    <col min="40" max="40" width="2.57421875" style="0" customWidth="1"/>
    <col min="42" max="42" width="2.28125" style="0" customWidth="1"/>
    <col min="44" max="44" width="2.57421875" style="0" customWidth="1"/>
    <col min="46" max="46" width="2.57421875" style="0" customWidth="1"/>
    <col min="47" max="47" width="17.7109375" style="0" customWidth="1"/>
  </cols>
  <sheetData>
    <row r="1" spans="1:30" ht="12.75">
      <c r="A1" s="30"/>
      <c r="B1" s="30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V1" s="21"/>
      <c r="W1" s="21"/>
      <c r="X1" s="21"/>
      <c r="Y1" s="21"/>
      <c r="Z1" s="21"/>
      <c r="AA1" s="21"/>
      <c r="AB1" s="21"/>
      <c r="AC1" s="21"/>
      <c r="AD1" s="21"/>
    </row>
    <row r="2" spans="1:30" ht="15.75">
      <c r="A2" s="30"/>
      <c r="B2" s="420" t="s">
        <v>109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8"/>
      <c r="V2" s="21"/>
      <c r="W2" s="21"/>
      <c r="X2" s="21"/>
      <c r="Y2" s="21"/>
      <c r="Z2" s="21"/>
      <c r="AA2" s="21"/>
      <c r="AB2" s="21"/>
      <c r="AC2" s="21"/>
      <c r="AD2" s="21"/>
    </row>
    <row r="3" spans="1:30" ht="15.75">
      <c r="A3" s="30"/>
      <c r="B3" s="412" t="s">
        <v>78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9"/>
      <c r="V3" s="21"/>
      <c r="W3" s="21"/>
      <c r="X3" s="21"/>
      <c r="Y3" s="21"/>
      <c r="Z3" s="21"/>
      <c r="AA3" s="21"/>
      <c r="AB3" s="21"/>
      <c r="AC3" s="21"/>
      <c r="AD3" s="21"/>
    </row>
    <row r="4" spans="1:30" ht="15.75">
      <c r="A4" s="30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V4" s="21"/>
      <c r="W4" s="21"/>
      <c r="X4" s="21"/>
      <c r="Y4" s="21"/>
      <c r="Z4" s="21"/>
      <c r="AA4" s="21"/>
      <c r="AB4" s="21"/>
      <c r="AC4" s="21"/>
      <c r="AD4" s="21"/>
    </row>
    <row r="5" spans="1:30" s="138" customFormat="1" ht="18.75" customHeight="1">
      <c r="A5" s="13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P5"/>
      <c r="Q5"/>
      <c r="R5"/>
      <c r="S5"/>
      <c r="T5"/>
      <c r="U5"/>
      <c r="V5" s="328"/>
      <c r="W5" s="328"/>
      <c r="X5" s="328"/>
      <c r="Y5" s="328"/>
      <c r="Z5" s="328"/>
      <c r="AA5" s="328"/>
      <c r="AB5" s="328"/>
      <c r="AC5" s="328"/>
      <c r="AD5" s="328"/>
    </row>
    <row r="6" spans="1:30" s="138" customFormat="1" ht="18.75" customHeight="1" thickBot="1">
      <c r="A6" s="137"/>
      <c r="B6" s="181" t="s">
        <v>213</v>
      </c>
      <c r="D6" s="181"/>
      <c r="E6" s="181"/>
      <c r="F6" s="220"/>
      <c r="G6" s="178"/>
      <c r="H6" s="220"/>
      <c r="I6" s="178"/>
      <c r="J6" s="178"/>
      <c r="K6" s="178"/>
      <c r="L6" s="137"/>
      <c r="M6" s="137"/>
      <c r="N6" s="137"/>
      <c r="P6"/>
      <c r="Q6"/>
      <c r="R6"/>
      <c r="S6"/>
      <c r="T6"/>
      <c r="U6"/>
      <c r="V6" s="328"/>
      <c r="W6" s="328"/>
      <c r="X6" s="328"/>
      <c r="Y6" s="328"/>
      <c r="Z6" s="328"/>
      <c r="AA6" s="328"/>
      <c r="AB6" s="328"/>
      <c r="AC6" s="328"/>
      <c r="AD6" s="328"/>
    </row>
    <row r="7" spans="1:30" s="138" customFormat="1" ht="18.75" customHeight="1">
      <c r="A7" s="137"/>
      <c r="B7" s="404" t="s">
        <v>5</v>
      </c>
      <c r="C7" s="406" t="s">
        <v>10</v>
      </c>
      <c r="D7" s="424" t="s">
        <v>37</v>
      </c>
      <c r="E7" s="421"/>
      <c r="F7" s="421"/>
      <c r="G7" s="421"/>
      <c r="H7" s="421"/>
      <c r="I7" s="421"/>
      <c r="J7" s="421"/>
      <c r="K7" s="422"/>
      <c r="L7" s="397" t="s">
        <v>128</v>
      </c>
      <c r="M7" s="398"/>
      <c r="N7" s="329"/>
      <c r="P7"/>
      <c r="Q7"/>
      <c r="R7"/>
      <c r="S7"/>
      <c r="T7"/>
      <c r="U7"/>
      <c r="V7" s="328"/>
      <c r="W7" s="328"/>
      <c r="X7" s="328"/>
      <c r="Y7" s="328"/>
      <c r="Z7" s="328"/>
      <c r="AA7" s="328"/>
      <c r="AB7" s="328"/>
      <c r="AC7" s="328"/>
      <c r="AD7" s="328"/>
    </row>
    <row r="8" spans="1:30" s="138" customFormat="1" ht="18.75" customHeight="1">
      <c r="A8" s="137"/>
      <c r="B8" s="405"/>
      <c r="C8" s="407"/>
      <c r="D8" s="441" t="s">
        <v>76</v>
      </c>
      <c r="E8" s="365" t="s">
        <v>6</v>
      </c>
      <c r="F8" s="369" t="s">
        <v>38</v>
      </c>
      <c r="G8" s="365" t="s">
        <v>6</v>
      </c>
      <c r="H8" s="369" t="s">
        <v>39</v>
      </c>
      <c r="I8" s="365" t="s">
        <v>6</v>
      </c>
      <c r="J8" s="366" t="s">
        <v>2</v>
      </c>
      <c r="K8" s="367" t="s">
        <v>6</v>
      </c>
      <c r="L8" s="372" t="s">
        <v>40</v>
      </c>
      <c r="M8" s="378" t="s">
        <v>6</v>
      </c>
      <c r="N8" s="329"/>
      <c r="P8"/>
      <c r="Q8"/>
      <c r="R8"/>
      <c r="S8"/>
      <c r="T8"/>
      <c r="U8"/>
      <c r="V8" s="328"/>
      <c r="W8" s="328"/>
      <c r="X8" s="328"/>
      <c r="Y8" s="328"/>
      <c r="Z8" s="328"/>
      <c r="AA8" s="328"/>
      <c r="AB8" s="328"/>
      <c r="AC8" s="328"/>
      <c r="AD8" s="328"/>
    </row>
    <row r="9" spans="1:30" s="138" customFormat="1" ht="18.75" customHeight="1">
      <c r="A9" s="137"/>
      <c r="B9" s="269">
        <v>1</v>
      </c>
      <c r="C9" s="437" t="s">
        <v>214</v>
      </c>
      <c r="D9" s="330">
        <v>888.34</v>
      </c>
      <c r="E9" s="331">
        <f>+D9/D$27</f>
        <v>0.32312672777535284</v>
      </c>
      <c r="F9" s="443">
        <v>59.58</v>
      </c>
      <c r="G9" s="331">
        <f>+F9/F$27</f>
        <v>0.013280274646243845</v>
      </c>
      <c r="H9" s="443"/>
      <c r="I9" s="331"/>
      <c r="J9" s="332">
        <f>+F9+H9+D9</f>
        <v>947.9200000000001</v>
      </c>
      <c r="K9" s="333">
        <f>+J9/J$27</f>
        <v>0.11672291716664947</v>
      </c>
      <c r="L9" s="330">
        <v>48320.41593980202</v>
      </c>
      <c r="M9" s="333">
        <f>+L9/L$27</f>
        <v>0.177120239394373</v>
      </c>
      <c r="N9" s="334"/>
      <c r="O9" s="139"/>
      <c r="P9"/>
      <c r="Q9"/>
      <c r="R9"/>
      <c r="S9"/>
      <c r="T9"/>
      <c r="U9"/>
      <c r="V9" s="328"/>
      <c r="W9" s="328"/>
      <c r="X9" s="328"/>
      <c r="Y9" s="328"/>
      <c r="Z9" s="328"/>
      <c r="AA9" s="328"/>
      <c r="AB9" s="328"/>
      <c r="AC9" s="328"/>
      <c r="AD9" s="328"/>
    </row>
    <row r="10" spans="1:30" s="138" customFormat="1" ht="18.75" customHeight="1">
      <c r="A10" s="137"/>
      <c r="B10" s="278">
        <v>2</v>
      </c>
      <c r="C10" s="438" t="s">
        <v>79</v>
      </c>
      <c r="D10" s="335"/>
      <c r="E10" s="336"/>
      <c r="F10" s="220">
        <v>113.5</v>
      </c>
      <c r="G10" s="336">
        <f>+F10/F$27</f>
        <v>0.02529894549091434</v>
      </c>
      <c r="H10" s="220"/>
      <c r="I10" s="336"/>
      <c r="J10" s="337">
        <f>+F10+H10+D10</f>
        <v>113.5</v>
      </c>
      <c r="K10" s="338">
        <f>+J10/J$27</f>
        <v>0.013975916847850782</v>
      </c>
      <c r="L10" s="335">
        <v>1610.881153254884</v>
      </c>
      <c r="M10" s="338">
        <f>+L10/L$27</f>
        <v>0.005904743366775698</v>
      </c>
      <c r="N10" s="334"/>
      <c r="O10" s="139"/>
      <c r="P10"/>
      <c r="Q10"/>
      <c r="R10"/>
      <c r="S10"/>
      <c r="T10"/>
      <c r="U10"/>
      <c r="V10" s="328"/>
      <c r="W10" s="328"/>
      <c r="X10" s="328"/>
      <c r="Y10" s="328"/>
      <c r="Z10" s="328"/>
      <c r="AA10" s="328"/>
      <c r="AB10" s="328"/>
      <c r="AC10" s="328"/>
      <c r="AD10" s="328"/>
    </row>
    <row r="11" spans="1:30" s="138" customFormat="1" ht="18.75" customHeight="1">
      <c r="A11" s="137"/>
      <c r="B11" s="278">
        <v>3</v>
      </c>
      <c r="C11" s="439" t="s">
        <v>87</v>
      </c>
      <c r="D11" s="335"/>
      <c r="E11" s="336"/>
      <c r="F11" s="220">
        <v>131.97</v>
      </c>
      <c r="G11" s="336">
        <f>+F11/F$27</f>
        <v>0.029415875210889564</v>
      </c>
      <c r="H11" s="220"/>
      <c r="I11" s="336"/>
      <c r="J11" s="337">
        <f>+F11+H11+D11</f>
        <v>131.97</v>
      </c>
      <c r="K11" s="338">
        <f>+J11/J$27</f>
        <v>0.016250235651197074</v>
      </c>
      <c r="L11" s="335">
        <v>17393.901607169337</v>
      </c>
      <c r="M11" s="338">
        <f>+L11/L$27</f>
        <v>0.06375797800462031</v>
      </c>
      <c r="N11" s="334"/>
      <c r="O11" s="139"/>
      <c r="P11"/>
      <c r="Q11"/>
      <c r="R11"/>
      <c r="S11"/>
      <c r="T11"/>
      <c r="U11"/>
      <c r="V11" s="328"/>
      <c r="W11" s="328"/>
      <c r="X11" s="328"/>
      <c r="Y11" s="328"/>
      <c r="Z11" s="328"/>
      <c r="AA11" s="328"/>
      <c r="AB11" s="328"/>
      <c r="AC11" s="328"/>
      <c r="AD11" s="328"/>
    </row>
    <row r="12" spans="1:30" s="138" customFormat="1" ht="18.75" customHeight="1">
      <c r="A12" s="137"/>
      <c r="B12" s="278">
        <v>4</v>
      </c>
      <c r="C12" s="438" t="s">
        <v>217</v>
      </c>
      <c r="D12" s="335"/>
      <c r="E12" s="336"/>
      <c r="F12" s="220">
        <v>1009.12</v>
      </c>
      <c r="G12" s="336">
        <f>+F12/F$27</f>
        <v>0.22493102972503506</v>
      </c>
      <c r="H12" s="220">
        <v>3.16</v>
      </c>
      <c r="I12" s="336">
        <f>+H12/$H$27</f>
        <v>0.0035683635213875965</v>
      </c>
      <c r="J12" s="337">
        <f>+F12+H12+D12</f>
        <v>1012.28</v>
      </c>
      <c r="K12" s="338">
        <f>+J12/J$27</f>
        <v>0.12464793926645278</v>
      </c>
      <c r="L12" s="335">
        <v>18225.018527991448</v>
      </c>
      <c r="M12" s="338">
        <f>+L12/L$27</f>
        <v>0.06680446726009606</v>
      </c>
      <c r="N12" s="334"/>
      <c r="O12" s="139"/>
      <c r="P12"/>
      <c r="Q12"/>
      <c r="R12"/>
      <c r="S12"/>
      <c r="T12"/>
      <c r="U12"/>
      <c r="V12" s="328"/>
      <c r="W12" s="328"/>
      <c r="X12" s="328"/>
      <c r="Y12" s="328"/>
      <c r="Z12" s="328"/>
      <c r="AA12" s="328"/>
      <c r="AB12" s="328"/>
      <c r="AC12" s="328"/>
      <c r="AD12" s="328"/>
    </row>
    <row r="13" spans="1:30" s="138" customFormat="1" ht="18.75" customHeight="1">
      <c r="A13" s="137"/>
      <c r="B13" s="278">
        <v>5</v>
      </c>
      <c r="C13" s="438" t="s">
        <v>82</v>
      </c>
      <c r="D13" s="335"/>
      <c r="E13" s="336"/>
      <c r="F13" s="220"/>
      <c r="G13" s="336"/>
      <c r="H13" s="220">
        <v>181.31</v>
      </c>
      <c r="I13" s="336">
        <f>+H13/$H$27</f>
        <v>0.20474050318442566</v>
      </c>
      <c r="J13" s="337">
        <f>+F13+H13+D13</f>
        <v>181.31</v>
      </c>
      <c r="K13" s="338">
        <f>+J13/J$27</f>
        <v>0.02232575756549626</v>
      </c>
      <c r="L13" s="335">
        <v>759.5415405084581</v>
      </c>
      <c r="M13" s="338">
        <f>+L13/L$27</f>
        <v>0.0027841270996596503</v>
      </c>
      <c r="N13" s="334"/>
      <c r="O13" s="139"/>
      <c r="P13"/>
      <c r="Q13"/>
      <c r="R13"/>
      <c r="S13"/>
      <c r="T13"/>
      <c r="U13"/>
      <c r="V13" s="328"/>
      <c r="W13" s="328"/>
      <c r="X13" s="328"/>
      <c r="Y13" s="328"/>
      <c r="Z13" s="328"/>
      <c r="AA13" s="328"/>
      <c r="AB13" s="328"/>
      <c r="AC13" s="328"/>
      <c r="AD13" s="328"/>
    </row>
    <row r="14" spans="1:30" s="138" customFormat="1" ht="18.75" customHeight="1">
      <c r="A14" s="137"/>
      <c r="B14" s="278">
        <v>6</v>
      </c>
      <c r="C14" s="439" t="s">
        <v>209</v>
      </c>
      <c r="D14" s="335"/>
      <c r="E14" s="336"/>
      <c r="F14" s="220">
        <v>33.9</v>
      </c>
      <c r="G14" s="336">
        <f>+F14/F$27</f>
        <v>0.007556248917550626</v>
      </c>
      <c r="H14" s="220"/>
      <c r="I14" s="336"/>
      <c r="J14" s="337">
        <f>+F14+H14+D14</f>
        <v>33.9</v>
      </c>
      <c r="K14" s="338">
        <f>+J14/J$27</f>
        <v>0.004174304679666445</v>
      </c>
      <c r="L14" s="335">
        <v>1048.800308754465</v>
      </c>
      <c r="M14" s="338">
        <f>+L14/L$27</f>
        <v>0.003844415619164148</v>
      </c>
      <c r="N14" s="334"/>
      <c r="O14" s="139"/>
      <c r="P14"/>
      <c r="Q14"/>
      <c r="R14"/>
      <c r="S14"/>
      <c r="T14"/>
      <c r="U14"/>
      <c r="V14" s="328"/>
      <c r="W14" s="328"/>
      <c r="X14" s="328"/>
      <c r="Y14" s="328"/>
      <c r="Z14" s="328"/>
      <c r="AA14" s="328"/>
      <c r="AB14" s="328"/>
      <c r="AC14" s="328"/>
      <c r="AD14" s="328"/>
    </row>
    <row r="15" spans="1:30" s="138" customFormat="1" ht="18.75" customHeight="1">
      <c r="A15" s="137"/>
      <c r="B15" s="278">
        <v>7</v>
      </c>
      <c r="C15" s="438" t="s">
        <v>218</v>
      </c>
      <c r="D15" s="335"/>
      <c r="E15" s="336"/>
      <c r="F15" s="220">
        <v>365.31</v>
      </c>
      <c r="G15" s="336">
        <f>+F15/F$27</f>
        <v>0.08142694076903892</v>
      </c>
      <c r="H15" s="220">
        <v>107.61000000000001</v>
      </c>
      <c r="I15" s="336">
        <f>+H15/$H$27</f>
        <v>0.12151632865079724</v>
      </c>
      <c r="J15" s="337">
        <f>+F15+H15+D15</f>
        <v>472.92</v>
      </c>
      <c r="K15" s="338">
        <f>+J15/J$27</f>
        <v>0.05823339731881579</v>
      </c>
      <c r="L15" s="447" t="s">
        <v>175</v>
      </c>
      <c r="M15" s="448" t="s">
        <v>175</v>
      </c>
      <c r="N15" s="334"/>
      <c r="O15" s="139"/>
      <c r="P15"/>
      <c r="Q15"/>
      <c r="R15"/>
      <c r="S15"/>
      <c r="T15"/>
      <c r="U15"/>
      <c r="V15" s="328"/>
      <c r="W15" s="328"/>
      <c r="X15" s="328"/>
      <c r="Y15" s="328"/>
      <c r="Z15" s="328"/>
      <c r="AA15" s="328"/>
      <c r="AB15" s="328"/>
      <c r="AC15" s="328"/>
      <c r="AD15" s="328"/>
    </row>
    <row r="16" spans="1:30" s="138" customFormat="1" ht="18.75" customHeight="1">
      <c r="A16" s="137"/>
      <c r="B16" s="278">
        <v>8</v>
      </c>
      <c r="C16" s="438" t="s">
        <v>210</v>
      </c>
      <c r="D16" s="335"/>
      <c r="E16" s="336"/>
      <c r="F16" s="220">
        <v>379.41</v>
      </c>
      <c r="G16" s="336">
        <f>+F16/F$27</f>
        <v>0.08456980536306441</v>
      </c>
      <c r="H16" s="220"/>
      <c r="I16" s="336"/>
      <c r="J16" s="337">
        <f>+F16+H16+D16</f>
        <v>379.41</v>
      </c>
      <c r="K16" s="338">
        <f>+J16/J$27</f>
        <v>0.046718965737824365</v>
      </c>
      <c r="L16" s="335">
        <v>11227.319809984921</v>
      </c>
      <c r="M16" s="338">
        <f>+L16/L$27</f>
        <v>0.04115414848620327</v>
      </c>
      <c r="N16" s="334"/>
      <c r="O16" s="139"/>
      <c r="P16"/>
      <c r="Q16"/>
      <c r="R16"/>
      <c r="S16"/>
      <c r="T16"/>
      <c r="U16"/>
      <c r="V16" s="328"/>
      <c r="W16" s="328"/>
      <c r="X16" s="328"/>
      <c r="Y16" s="328"/>
      <c r="Z16" s="328"/>
      <c r="AA16" s="328"/>
      <c r="AB16" s="328"/>
      <c r="AC16" s="328"/>
      <c r="AD16" s="328"/>
    </row>
    <row r="17" spans="1:30" s="138" customFormat="1" ht="18.75" customHeight="1">
      <c r="A17" s="137"/>
      <c r="B17" s="278">
        <v>9</v>
      </c>
      <c r="C17" s="438" t="s">
        <v>46</v>
      </c>
      <c r="D17" s="335"/>
      <c r="E17" s="336"/>
      <c r="F17" s="220">
        <v>147.91000000000003</v>
      </c>
      <c r="G17" s="336">
        <f>+F17/F$27</f>
        <v>0.032968872489525465</v>
      </c>
      <c r="H17" s="220">
        <v>135.93</v>
      </c>
      <c r="I17" s="336">
        <f>+H17/$H$27</f>
        <v>0.15349609286778987</v>
      </c>
      <c r="J17" s="337">
        <f>+F17+H17+D17</f>
        <v>283.84000000000003</v>
      </c>
      <c r="K17" s="338">
        <f>+J17/J$27</f>
        <v>0.03495087434444023</v>
      </c>
      <c r="L17" s="335">
        <v>3317.695952642688</v>
      </c>
      <c r="M17" s="338">
        <f>+L17/L$27</f>
        <v>0.01216113499730406</v>
      </c>
      <c r="N17" s="334"/>
      <c r="O17" s="139"/>
      <c r="P17"/>
      <c r="Q17"/>
      <c r="R17"/>
      <c r="S17"/>
      <c r="T17"/>
      <c r="U17"/>
      <c r="V17" s="328"/>
      <c r="W17" s="328"/>
      <c r="X17" s="328"/>
      <c r="Y17" s="328"/>
      <c r="Z17" s="328"/>
      <c r="AA17" s="328"/>
      <c r="AB17" s="328"/>
      <c r="AC17" s="328"/>
      <c r="AD17" s="328"/>
    </row>
    <row r="18" spans="1:30" s="138" customFormat="1" ht="18.75" customHeight="1">
      <c r="A18" s="137"/>
      <c r="B18" s="278">
        <v>10</v>
      </c>
      <c r="C18" s="438" t="s">
        <v>41</v>
      </c>
      <c r="D18" s="335">
        <v>1860.86</v>
      </c>
      <c r="E18" s="336">
        <f>+D18/D$27</f>
        <v>0.6768732722246472</v>
      </c>
      <c r="F18" s="220">
        <v>1507.6999999999998</v>
      </c>
      <c r="G18" s="336">
        <f>+F18/F$27</f>
        <v>0.3360636133625687</v>
      </c>
      <c r="H18" s="220">
        <v>58.33</v>
      </c>
      <c r="I18" s="336">
        <f>+H18/$H$27</f>
        <v>0.06586792538055015</v>
      </c>
      <c r="J18" s="337">
        <f>+F18+H18+D18</f>
        <v>3426.8899999999994</v>
      </c>
      <c r="K18" s="338">
        <f>+J18/J$27</f>
        <v>0.4219729487817741</v>
      </c>
      <c r="L18" s="335">
        <v>139519.97408083535</v>
      </c>
      <c r="M18" s="338">
        <f>+L18/L$27</f>
        <v>0.5114155316932796</v>
      </c>
      <c r="N18" s="334"/>
      <c r="O18" s="139"/>
      <c r="P18"/>
      <c r="Q18"/>
      <c r="R18"/>
      <c r="S18"/>
      <c r="T18"/>
      <c r="U18"/>
      <c r="V18" s="328"/>
      <c r="W18" s="328"/>
      <c r="X18" s="328"/>
      <c r="Y18" s="328"/>
      <c r="Z18" s="328"/>
      <c r="AA18" s="328"/>
      <c r="AB18" s="328"/>
      <c r="AC18" s="328"/>
      <c r="AD18" s="328"/>
    </row>
    <row r="19" spans="1:30" s="138" customFormat="1" ht="18.75" customHeight="1">
      <c r="A19" s="137"/>
      <c r="B19" s="278">
        <v>11</v>
      </c>
      <c r="C19" s="438" t="s">
        <v>211</v>
      </c>
      <c r="D19" s="335"/>
      <c r="E19" s="336"/>
      <c r="F19" s="220"/>
      <c r="G19" s="336"/>
      <c r="H19" s="220"/>
      <c r="I19" s="336"/>
      <c r="J19" s="337">
        <f>+F19+H19+D19</f>
        <v>0</v>
      </c>
      <c r="K19" s="338">
        <f>+J19/J$27</f>
        <v>0</v>
      </c>
      <c r="L19" s="335">
        <v>2327.743667780945</v>
      </c>
      <c r="M19" s="338">
        <f>+L19/L$27</f>
        <v>0.008532428946798218</v>
      </c>
      <c r="N19" s="334"/>
      <c r="O19" s="139"/>
      <c r="P19"/>
      <c r="Q19"/>
      <c r="R19"/>
      <c r="S19"/>
      <c r="T19"/>
      <c r="U19"/>
      <c r="V19" s="328"/>
      <c r="W19" s="328"/>
      <c r="X19" s="328"/>
      <c r="Y19" s="328"/>
      <c r="Z19" s="328"/>
      <c r="AA19" s="328"/>
      <c r="AB19" s="328"/>
      <c r="AC19" s="328"/>
      <c r="AD19" s="328"/>
    </row>
    <row r="20" spans="1:30" s="138" customFormat="1" ht="18.75" customHeight="1">
      <c r="A20" s="137"/>
      <c r="B20" s="278">
        <v>12</v>
      </c>
      <c r="C20" s="438" t="s">
        <v>212</v>
      </c>
      <c r="D20" s="335"/>
      <c r="E20" s="336"/>
      <c r="F20" s="220"/>
      <c r="G20" s="336"/>
      <c r="H20" s="220"/>
      <c r="I20" s="336"/>
      <c r="J20" s="337">
        <f>+F20+H20+D20</f>
        <v>0</v>
      </c>
      <c r="K20" s="338">
        <f>+J20/J$27</f>
        <v>0</v>
      </c>
      <c r="L20" s="335">
        <v>860.4540858077097</v>
      </c>
      <c r="M20" s="338">
        <f>+L20/L$27</f>
        <v>0.0031540256991163707</v>
      </c>
      <c r="N20" s="334"/>
      <c r="O20" s="139"/>
      <c r="P20"/>
      <c r="Q20"/>
      <c r="R20"/>
      <c r="S20"/>
      <c r="T20"/>
      <c r="U20"/>
      <c r="V20" s="328"/>
      <c r="W20" s="328"/>
      <c r="X20" s="328"/>
      <c r="Y20" s="328"/>
      <c r="Z20" s="328"/>
      <c r="AA20" s="328"/>
      <c r="AB20" s="328"/>
      <c r="AC20" s="328"/>
      <c r="AD20" s="328"/>
    </row>
    <row r="21" spans="1:30" s="138" customFormat="1" ht="18.75" customHeight="1">
      <c r="A21" s="137"/>
      <c r="B21" s="278">
        <v>13</v>
      </c>
      <c r="C21" s="438" t="s">
        <v>45</v>
      </c>
      <c r="D21" s="335"/>
      <c r="E21" s="336"/>
      <c r="F21" s="220">
        <v>82.7</v>
      </c>
      <c r="G21" s="336">
        <f>+F21/F$27</f>
        <v>0.018433680987653005</v>
      </c>
      <c r="H21" s="220">
        <v>268.70000000000005</v>
      </c>
      <c r="I21" s="336">
        <f>+H21/$H$27</f>
        <v>0.3034238222141922</v>
      </c>
      <c r="J21" s="337">
        <f>+F21+H21+D21</f>
        <v>351.40000000000003</v>
      </c>
      <c r="K21" s="338">
        <f>+J21/J$27</f>
        <v>0.04326993110427106</v>
      </c>
      <c r="L21" s="335">
        <v>5110.023872345462</v>
      </c>
      <c r="M21" s="338">
        <f>+L21/L$27</f>
        <v>0.018730978075775593</v>
      </c>
      <c r="N21" s="334"/>
      <c r="O21" s="139"/>
      <c r="P21"/>
      <c r="Q21"/>
      <c r="R21"/>
      <c r="S21"/>
      <c r="T21"/>
      <c r="U21"/>
      <c r="V21" s="328"/>
      <c r="W21" s="328"/>
      <c r="X21" s="328"/>
      <c r="Y21" s="328"/>
      <c r="Z21" s="328"/>
      <c r="AA21" s="328"/>
      <c r="AB21" s="328"/>
      <c r="AC21" s="328"/>
      <c r="AD21" s="328"/>
    </row>
    <row r="22" spans="1:30" s="138" customFormat="1" ht="18.75" customHeight="1">
      <c r="A22" s="137"/>
      <c r="B22" s="278">
        <v>14</v>
      </c>
      <c r="C22" s="438" t="s">
        <v>43</v>
      </c>
      <c r="D22" s="335"/>
      <c r="E22" s="336"/>
      <c r="F22" s="220">
        <v>393.063</v>
      </c>
      <c r="G22" s="336">
        <f>+F22/F$27</f>
        <v>0.08761303446251333</v>
      </c>
      <c r="H22" s="220"/>
      <c r="I22" s="336"/>
      <c r="J22" s="337">
        <f>+F22+H22+D22</f>
        <v>393.063</v>
      </c>
      <c r="K22" s="338">
        <f>+J22/J$27</f>
        <v>0.04840013924199799</v>
      </c>
      <c r="L22" s="335">
        <v>7621.940860922657</v>
      </c>
      <c r="M22" s="338">
        <f>+L22/L$27</f>
        <v>0.027938501018249004</v>
      </c>
      <c r="N22" s="334"/>
      <c r="O22" s="139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</row>
    <row r="23" spans="1:30" s="138" customFormat="1" ht="18.75" customHeight="1">
      <c r="A23" s="137"/>
      <c r="B23" s="278">
        <v>15</v>
      </c>
      <c r="C23" s="438" t="s">
        <v>123</v>
      </c>
      <c r="D23" s="335"/>
      <c r="E23" s="336"/>
      <c r="F23" s="220">
        <v>262.19</v>
      </c>
      <c r="G23" s="336">
        <f>+F23/F$27</f>
        <v>0.05844167857500292</v>
      </c>
      <c r="H23" s="220">
        <v>130.52</v>
      </c>
      <c r="I23" s="336">
        <f>+H23/$H$27</f>
        <v>0.1473869641808573</v>
      </c>
      <c r="J23" s="337">
        <f>+F23+H23+D23</f>
        <v>392.71000000000004</v>
      </c>
      <c r="K23" s="338">
        <f>+J23/J$27</f>
        <v>0.04835667229356371</v>
      </c>
      <c r="L23" s="335">
        <v>15467.662972812308</v>
      </c>
      <c r="M23" s="338">
        <f>+L23/L$27</f>
        <v>0.056697280338585176</v>
      </c>
      <c r="N23" s="334"/>
      <c r="U23" s="328"/>
      <c r="X23" s="328"/>
      <c r="Y23" s="328"/>
      <c r="Z23" s="328"/>
      <c r="AA23" s="328"/>
      <c r="AB23" s="328"/>
      <c r="AC23" s="328"/>
      <c r="AD23" s="328"/>
    </row>
    <row r="24" spans="1:30" s="138" customFormat="1" ht="18.75" customHeight="1">
      <c r="A24" s="137"/>
      <c r="B24" s="278">
        <v>16</v>
      </c>
      <c r="C24" s="438" t="s">
        <v>80</v>
      </c>
      <c r="D24" s="335"/>
      <c r="E24" s="336"/>
      <c r="F24" s="220">
        <v>534.4300000000001</v>
      </c>
      <c r="G24" s="336">
        <f>+F24/F$27</f>
        <v>0.11912348404149209</v>
      </c>
      <c r="H24" s="220"/>
      <c r="I24" s="336"/>
      <c r="J24" s="337">
        <f>+F24+H24+D24</f>
        <v>534.4300000000001</v>
      </c>
      <c r="K24" s="338">
        <f>+J24/J$27</f>
        <v>0.06580748229953211</v>
      </c>
      <c r="L24" s="335">
        <v>131183.26783813981</v>
      </c>
      <c r="M24" s="338">
        <f>+L24/L$27</f>
        <v>0.4808570322112727</v>
      </c>
      <c r="N24" s="334"/>
      <c r="X24" s="328"/>
      <c r="Y24" s="328"/>
      <c r="Z24" s="328"/>
      <c r="AA24" s="328"/>
      <c r="AB24" s="328"/>
      <c r="AC24" s="328"/>
      <c r="AD24" s="328"/>
    </row>
    <row r="25" spans="1:30" s="138" customFormat="1" ht="18.75" customHeight="1">
      <c r="A25" s="137"/>
      <c r="B25" s="278">
        <v>17</v>
      </c>
      <c r="C25" s="438" t="s">
        <v>42</v>
      </c>
      <c r="D25" s="335"/>
      <c r="E25" s="336"/>
      <c r="F25" s="220">
        <v>3785.7889999999998</v>
      </c>
      <c r="G25" s="336">
        <f>+F25/F$27</f>
        <v>0.8438455467057542</v>
      </c>
      <c r="H25" s="220">
        <v>1241.04</v>
      </c>
      <c r="I25" s="336">
        <f>+H25/$H$27</f>
        <v>1.4014183115768553</v>
      </c>
      <c r="J25" s="337">
        <f>+F25+H25+D25</f>
        <v>5026.829</v>
      </c>
      <c r="K25" s="338">
        <f>+J25/J$27</f>
        <v>0.6189827675098228</v>
      </c>
      <c r="L25" s="335">
        <v>15505.6019230301</v>
      </c>
      <c r="M25" s="338">
        <f>+L25/L$27</f>
        <v>0.056836346938370204</v>
      </c>
      <c r="N25" s="334"/>
      <c r="T25" s="436"/>
      <c r="X25" s="328"/>
      <c r="Y25" s="328"/>
      <c r="Z25" s="328"/>
      <c r="AA25" s="328"/>
      <c r="AB25" s="328"/>
      <c r="AC25" s="328"/>
      <c r="AD25" s="328"/>
    </row>
    <row r="26" spans="1:30" s="138" customFormat="1" ht="18.75" customHeight="1" thickBot="1">
      <c r="A26" s="137"/>
      <c r="B26" s="278">
        <v>18</v>
      </c>
      <c r="C26" s="438" t="s">
        <v>81</v>
      </c>
      <c r="D26" s="335"/>
      <c r="E26" s="336"/>
      <c r="F26" s="220">
        <v>402.8</v>
      </c>
      <c r="G26" s="445">
        <f>+F26/F$27</f>
        <v>0.08978339421797618</v>
      </c>
      <c r="H26" s="220">
        <v>3.24</v>
      </c>
      <c r="I26" s="336">
        <f>+H26/$H$27</f>
        <v>0.003658701838384751</v>
      </c>
      <c r="J26" s="337">
        <f>+F26+H26+D26</f>
        <v>406.04</v>
      </c>
      <c r="K26" s="338">
        <f>+J26/J$27</f>
        <v>0.049998072924240806</v>
      </c>
      <c r="L26" s="335">
        <v>6697.965100004777</v>
      </c>
      <c r="M26" s="338">
        <f>+L26/L$27</f>
        <v>0.02455163431221205</v>
      </c>
      <c r="N26" s="334"/>
      <c r="U26" s="328"/>
      <c r="X26" s="328"/>
      <c r="Y26" s="328"/>
      <c r="Z26" s="328"/>
      <c r="AA26" s="328"/>
      <c r="AB26" s="328"/>
      <c r="AC26" s="328"/>
      <c r="AD26" s="328"/>
    </row>
    <row r="27" spans="1:30" s="138" customFormat="1" ht="18.75" customHeight="1" thickBot="1" thickTop="1">
      <c r="A27" s="137"/>
      <c r="B27" s="305"/>
      <c r="C27" s="440" t="s">
        <v>2</v>
      </c>
      <c r="D27" s="442">
        <f>SUM(D9:D23)</f>
        <v>2749.2</v>
      </c>
      <c r="E27" s="446"/>
      <c r="F27" s="444">
        <f>SUM(F9:F23)</f>
        <v>4486.352999999999</v>
      </c>
      <c r="G27" s="340"/>
      <c r="H27" s="339">
        <f>SUM(H9:H23)</f>
        <v>885.5600000000001</v>
      </c>
      <c r="I27" s="340"/>
      <c r="J27" s="341">
        <f>SUM(J9:J23)</f>
        <v>8121.112999999999</v>
      </c>
      <c r="K27" s="343">
        <f>+J27/J$27</f>
        <v>1</v>
      </c>
      <c r="L27" s="342">
        <f>SUM(L9:L23)</f>
        <v>272811.37438061263</v>
      </c>
      <c r="M27" s="343">
        <f>+L27/L$27</f>
        <v>1</v>
      </c>
      <c r="N27" s="334"/>
      <c r="T27" s="436"/>
      <c r="U27" s="344"/>
      <c r="V27" s="230"/>
      <c r="W27" s="230"/>
      <c r="X27" s="344"/>
      <c r="Y27" s="344"/>
      <c r="Z27" s="328"/>
      <c r="AA27" s="328"/>
      <c r="AB27" s="328"/>
      <c r="AC27" s="328"/>
      <c r="AD27" s="328"/>
    </row>
    <row r="28" spans="1:30" s="138" customFormat="1" ht="18.75" customHeight="1">
      <c r="A28" s="137"/>
      <c r="B28" s="178"/>
      <c r="C28" s="178"/>
      <c r="D28" s="178"/>
      <c r="E28" s="345"/>
      <c r="F28" s="345"/>
      <c r="G28" s="345"/>
      <c r="H28" s="345"/>
      <c r="I28" s="346"/>
      <c r="J28" s="345"/>
      <c r="K28" s="345"/>
      <c r="L28" s="137"/>
      <c r="M28" s="137"/>
      <c r="N28" s="137"/>
      <c r="T28" s="436"/>
      <c r="U28" s="344"/>
      <c r="V28" s="344"/>
      <c r="W28" s="344"/>
      <c r="X28" s="344"/>
      <c r="Y28" s="344"/>
      <c r="Z28" s="328"/>
      <c r="AA28" s="328"/>
      <c r="AB28" s="328"/>
      <c r="AC28" s="328"/>
      <c r="AD28" s="328"/>
    </row>
    <row r="29" spans="1:25" s="138" customFormat="1" ht="18.75" customHeight="1">
      <c r="A29" s="347"/>
      <c r="B29" s="347" t="s">
        <v>200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P29" s="230"/>
      <c r="Q29" s="230"/>
      <c r="R29" s="230"/>
      <c r="S29" s="230"/>
      <c r="T29" s="230"/>
      <c r="U29" s="230"/>
      <c r="V29" s="230"/>
      <c r="W29" s="230"/>
      <c r="X29" s="230"/>
      <c r="Y29" s="230"/>
    </row>
    <row r="30" spans="1:25" s="138" customFormat="1" ht="18.75" customHeight="1">
      <c r="A30" s="137"/>
      <c r="B30" s="137"/>
      <c r="C30" s="137"/>
      <c r="D30" s="348"/>
      <c r="E30" s="348"/>
      <c r="F30" s="137"/>
      <c r="G30" s="137"/>
      <c r="H30" s="137"/>
      <c r="I30" s="137"/>
      <c r="J30" s="137"/>
      <c r="K30" s="137"/>
      <c r="L30" s="179"/>
      <c r="M30" s="137"/>
      <c r="N30" s="137"/>
      <c r="P30" s="230"/>
      <c r="Q30" s="230"/>
      <c r="R30" s="230"/>
      <c r="S30" s="230"/>
      <c r="T30" s="230"/>
      <c r="U30" s="349" t="s">
        <v>76</v>
      </c>
      <c r="V30" s="349" t="s">
        <v>38</v>
      </c>
      <c r="W30" s="349" t="s">
        <v>39</v>
      </c>
      <c r="X30" s="350"/>
      <c r="Y30" s="230"/>
    </row>
    <row r="31" spans="1:25" ht="12.75">
      <c r="A31" s="30"/>
      <c r="B31" s="30"/>
      <c r="C31" s="30"/>
      <c r="D31" s="51"/>
      <c r="E31" s="51"/>
      <c r="F31" s="30"/>
      <c r="G31" s="30"/>
      <c r="H31" s="30"/>
      <c r="I31" s="30"/>
      <c r="J31" s="30"/>
      <c r="K31" s="30"/>
      <c r="L31" s="30"/>
      <c r="M31" s="30"/>
      <c r="N31" s="30"/>
      <c r="P31" s="63"/>
      <c r="Q31" s="63" t="s">
        <v>9</v>
      </c>
      <c r="R31" s="66">
        <v>0</v>
      </c>
      <c r="S31" s="65">
        <f>R31/R33</f>
        <v>0</v>
      </c>
      <c r="T31" s="63"/>
      <c r="U31" s="67">
        <f>+U32/X32</f>
        <v>0.3385250272961354</v>
      </c>
      <c r="V31" s="67">
        <f>+V32/X32</f>
        <v>0.5524308059745012</v>
      </c>
      <c r="W31" s="67">
        <f>+W32/X32</f>
        <v>0.10904416672936335</v>
      </c>
      <c r="X31" s="65"/>
      <c r="Y31" s="63"/>
    </row>
    <row r="32" spans="1:25" ht="12.75">
      <c r="A32" s="30"/>
      <c r="B32" s="30"/>
      <c r="C32" s="30"/>
      <c r="D32" s="51"/>
      <c r="E32" s="51"/>
      <c r="F32" s="30"/>
      <c r="G32" s="30"/>
      <c r="H32" s="30"/>
      <c r="I32" s="30"/>
      <c r="J32" s="30"/>
      <c r="K32" s="30"/>
      <c r="L32" s="30"/>
      <c r="M32" s="30"/>
      <c r="N32" s="30"/>
      <c r="P32" s="63"/>
      <c r="Q32" s="63" t="s">
        <v>11</v>
      </c>
      <c r="R32" s="66">
        <f>J27</f>
        <v>8121.112999999999</v>
      </c>
      <c r="S32" s="65">
        <f>R32/R33</f>
        <v>1</v>
      </c>
      <c r="T32" s="63" t="s">
        <v>47</v>
      </c>
      <c r="U32" s="68">
        <f>D27</f>
        <v>2749.2</v>
      </c>
      <c r="V32" s="68">
        <f>F27</f>
        <v>4486.352999999999</v>
      </c>
      <c r="W32" s="68">
        <f>+H27</f>
        <v>885.5600000000001</v>
      </c>
      <c r="X32" s="66">
        <f>SUM(U32:W32)</f>
        <v>8121.112999999999</v>
      </c>
      <c r="Y32" s="63"/>
    </row>
    <row r="33" spans="1:25" ht="12.75">
      <c r="A33" s="30"/>
      <c r="B33" s="30"/>
      <c r="C33" s="30"/>
      <c r="D33" s="51"/>
      <c r="E33" s="51"/>
      <c r="F33" s="30"/>
      <c r="G33" s="30"/>
      <c r="H33" s="30"/>
      <c r="I33" s="30"/>
      <c r="J33" s="30"/>
      <c r="K33" s="30"/>
      <c r="L33" s="30"/>
      <c r="M33" s="30"/>
      <c r="N33" s="30"/>
      <c r="P33" s="63"/>
      <c r="Q33" s="63"/>
      <c r="R33" s="63">
        <f>SUM(R31:R32)</f>
        <v>8121.112999999999</v>
      </c>
      <c r="S33" s="63"/>
      <c r="T33" s="63"/>
      <c r="U33" s="63"/>
      <c r="V33" s="63"/>
      <c r="W33" s="63"/>
      <c r="X33" s="63"/>
      <c r="Y33" s="63"/>
    </row>
    <row r="34" spans="1:25" ht="12.75">
      <c r="A34" s="30"/>
      <c r="B34" s="30"/>
      <c r="C34" s="30"/>
      <c r="D34" s="51"/>
      <c r="E34" s="51"/>
      <c r="F34" s="30"/>
      <c r="G34" s="30"/>
      <c r="H34" s="30"/>
      <c r="I34" s="30"/>
      <c r="J34" s="30"/>
      <c r="K34" s="30"/>
      <c r="L34" s="30"/>
      <c r="M34" s="30"/>
      <c r="N34" s="30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ht="12.75">
      <c r="A35" s="30"/>
      <c r="B35" s="30"/>
      <c r="C35" s="30"/>
      <c r="D35" s="51"/>
      <c r="E35" s="51"/>
      <c r="F35" s="30"/>
      <c r="G35" s="30"/>
      <c r="H35" s="30"/>
      <c r="I35" s="30"/>
      <c r="J35" s="30"/>
      <c r="K35" s="30"/>
      <c r="L35" s="30"/>
      <c r="M35" s="30"/>
      <c r="N35" s="30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ht="12.75">
      <c r="A36" s="30"/>
      <c r="B36" s="30"/>
      <c r="C36" s="30"/>
      <c r="D36" s="51"/>
      <c r="E36" s="51"/>
      <c r="F36" s="30"/>
      <c r="G36" s="30"/>
      <c r="H36" s="30"/>
      <c r="I36" s="30"/>
      <c r="J36" s="30"/>
      <c r="K36" s="30"/>
      <c r="L36" s="30"/>
      <c r="M36" s="30"/>
      <c r="N36" s="30"/>
      <c r="P36" s="63"/>
      <c r="Q36" s="63"/>
      <c r="R36" s="66"/>
      <c r="S36" s="65"/>
      <c r="T36" s="63"/>
      <c r="U36" s="66"/>
      <c r="V36" s="66"/>
      <c r="W36" s="65"/>
      <c r="X36" s="63"/>
      <c r="Y36" s="63"/>
    </row>
    <row r="37" spans="1:25" ht="12.75">
      <c r="A37" s="30"/>
      <c r="B37" s="30"/>
      <c r="C37" s="30"/>
      <c r="D37" s="51"/>
      <c r="E37" s="51"/>
      <c r="F37" s="30"/>
      <c r="G37" s="30"/>
      <c r="H37" s="30"/>
      <c r="I37" s="30"/>
      <c r="J37" s="30"/>
      <c r="K37" s="30"/>
      <c r="L37" s="30"/>
      <c r="M37" s="30"/>
      <c r="N37" s="30"/>
      <c r="P37" s="63"/>
      <c r="Q37" s="63"/>
      <c r="R37" s="66"/>
      <c r="S37" s="65"/>
      <c r="T37" s="63"/>
      <c r="U37" s="66"/>
      <c r="V37" s="66"/>
      <c r="W37" s="65"/>
      <c r="X37" s="63"/>
      <c r="Y37" s="63"/>
    </row>
    <row r="38" spans="1:25" ht="12.75">
      <c r="A38" s="30"/>
      <c r="B38" s="30"/>
      <c r="C38" s="30"/>
      <c r="D38" s="51"/>
      <c r="E38" s="51"/>
      <c r="F38" s="30"/>
      <c r="G38" s="30"/>
      <c r="H38" s="30"/>
      <c r="I38" s="30"/>
      <c r="J38" s="30"/>
      <c r="K38" s="30"/>
      <c r="L38" s="30"/>
      <c r="M38" s="30"/>
      <c r="N38" s="30"/>
      <c r="P38" s="63"/>
      <c r="Q38" s="63"/>
      <c r="R38" s="66"/>
      <c r="S38" s="65"/>
      <c r="T38" s="63"/>
      <c r="U38" s="66"/>
      <c r="V38" s="66"/>
      <c r="W38" s="63"/>
      <c r="X38" s="63"/>
      <c r="Y38" s="63"/>
    </row>
    <row r="39" spans="1:25" ht="12.75">
      <c r="A39" s="30"/>
      <c r="B39" s="30"/>
      <c r="C39" s="30"/>
      <c r="D39" s="51"/>
      <c r="E39" s="51"/>
      <c r="F39" s="30"/>
      <c r="G39" s="30"/>
      <c r="H39" s="30"/>
      <c r="I39" s="30"/>
      <c r="J39" s="30"/>
      <c r="K39" s="30"/>
      <c r="L39" s="30"/>
      <c r="M39" s="30"/>
      <c r="N39" s="30"/>
      <c r="P39" s="63"/>
      <c r="Q39" s="63"/>
      <c r="R39" s="69"/>
      <c r="S39" s="63"/>
      <c r="T39" s="63"/>
      <c r="U39" s="63"/>
      <c r="V39" s="63"/>
      <c r="W39" s="63"/>
      <c r="X39" s="63"/>
      <c r="Y39" s="63"/>
    </row>
    <row r="40" spans="1:25" ht="12.75">
      <c r="A40" s="30"/>
      <c r="B40" s="30"/>
      <c r="C40" s="30"/>
      <c r="D40" s="51"/>
      <c r="E40" s="51"/>
      <c r="F40" s="30"/>
      <c r="G40" s="30"/>
      <c r="H40" s="30"/>
      <c r="I40" s="30"/>
      <c r="J40" s="30"/>
      <c r="K40" s="30"/>
      <c r="L40" s="30"/>
      <c r="M40" s="30"/>
      <c r="N40" s="30"/>
      <c r="P40" s="63"/>
      <c r="Q40" s="63"/>
      <c r="R40" s="69"/>
      <c r="S40" s="63"/>
      <c r="T40" s="63"/>
      <c r="U40" s="63"/>
      <c r="V40" s="63"/>
      <c r="W40" s="63"/>
      <c r="X40" s="63"/>
      <c r="Y40" s="63"/>
    </row>
    <row r="41" spans="1:25" ht="12.75">
      <c r="A41" s="30"/>
      <c r="B41" s="30"/>
      <c r="C41" s="30"/>
      <c r="D41" s="51"/>
      <c r="E41" s="51"/>
      <c r="F41" s="30"/>
      <c r="G41" s="30"/>
      <c r="H41" s="30"/>
      <c r="I41" s="30"/>
      <c r="J41" s="30"/>
      <c r="K41" s="30"/>
      <c r="L41" s="30"/>
      <c r="M41" s="30"/>
      <c r="N41" s="30"/>
      <c r="P41" s="63"/>
      <c r="Q41" s="63"/>
      <c r="R41" s="69"/>
      <c r="S41" s="65"/>
      <c r="T41" s="63"/>
      <c r="U41" s="63"/>
      <c r="V41" s="63"/>
      <c r="W41" s="63"/>
      <c r="X41" s="63"/>
      <c r="Y41" s="63"/>
    </row>
    <row r="42" spans="1:25" ht="12.75">
      <c r="A42" s="30"/>
      <c r="B42" s="30"/>
      <c r="C42" s="30"/>
      <c r="D42" s="51"/>
      <c r="E42" s="51"/>
      <c r="F42" s="30"/>
      <c r="G42" s="30"/>
      <c r="H42" s="30"/>
      <c r="I42" s="30"/>
      <c r="J42" s="30"/>
      <c r="K42" s="30"/>
      <c r="L42" s="30"/>
      <c r="M42" s="30"/>
      <c r="N42" s="30"/>
      <c r="P42" s="63"/>
      <c r="Q42" s="63"/>
      <c r="R42" s="69"/>
      <c r="S42" s="65"/>
      <c r="T42" s="63"/>
      <c r="U42" s="63"/>
      <c r="V42" s="63"/>
      <c r="W42" s="63"/>
      <c r="X42" s="63"/>
      <c r="Y42" s="63"/>
    </row>
    <row r="43" spans="1:2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P43" s="63"/>
      <c r="Q43" s="63"/>
      <c r="R43" s="69"/>
      <c r="S43" s="65"/>
      <c r="T43" s="63"/>
      <c r="U43" s="63"/>
      <c r="V43" s="63"/>
      <c r="W43" s="63"/>
      <c r="X43" s="63"/>
      <c r="Y43" s="63"/>
    </row>
    <row r="44" spans="1:2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P44" s="63"/>
      <c r="Q44" s="63"/>
      <c r="R44" s="69"/>
      <c r="S44" s="65"/>
      <c r="T44" s="63"/>
      <c r="U44" s="63"/>
      <c r="V44" s="63"/>
      <c r="W44" s="63"/>
      <c r="X44" s="63"/>
      <c r="Y44" s="63"/>
    </row>
    <row r="45" spans="1:2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P45" s="63"/>
      <c r="Q45" s="63"/>
      <c r="R45" s="69"/>
      <c r="S45" s="65"/>
      <c r="T45" s="63"/>
      <c r="U45" s="63"/>
      <c r="V45" s="63"/>
      <c r="W45" s="63"/>
      <c r="X45" s="63"/>
      <c r="Y45" s="63"/>
    </row>
    <row r="46" spans="1:25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P46" s="63"/>
      <c r="Q46" s="63"/>
      <c r="R46" s="69"/>
      <c r="S46" s="65"/>
      <c r="T46" s="63"/>
      <c r="U46" s="63"/>
      <c r="V46" s="63"/>
      <c r="W46" s="63"/>
      <c r="X46" s="63"/>
      <c r="Y46" s="63"/>
    </row>
    <row r="47" spans="1:2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P47" s="63"/>
      <c r="Q47" s="63"/>
      <c r="R47" s="69"/>
      <c r="S47" s="65"/>
      <c r="T47" s="63"/>
      <c r="U47" s="63"/>
      <c r="V47" s="63"/>
      <c r="W47" s="63"/>
      <c r="X47" s="63"/>
      <c r="Y47" s="63"/>
    </row>
    <row r="48" spans="1:25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P48" s="63"/>
      <c r="Q48" s="63"/>
      <c r="R48" s="69"/>
      <c r="S48" s="65"/>
      <c r="T48" s="63"/>
      <c r="U48" s="63"/>
      <c r="V48" s="63"/>
      <c r="W48" s="63"/>
      <c r="X48" s="63"/>
      <c r="Y48" s="63"/>
    </row>
    <row r="49" spans="1:25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P49" s="63"/>
      <c r="Q49" s="63"/>
      <c r="R49" s="69"/>
      <c r="S49" s="65"/>
      <c r="T49" s="63"/>
      <c r="U49" s="63"/>
      <c r="V49" s="63"/>
      <c r="W49" s="63"/>
      <c r="X49" s="63"/>
      <c r="Y49" s="63"/>
    </row>
    <row r="50" spans="1:25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P50" s="63"/>
      <c r="Q50" s="63"/>
      <c r="R50" s="69"/>
      <c r="S50" s="65"/>
      <c r="T50" s="63"/>
      <c r="U50" s="63"/>
      <c r="V50" s="63"/>
      <c r="W50" s="63"/>
      <c r="X50" s="63"/>
      <c r="Y50" s="63"/>
    </row>
    <row r="51" spans="1:25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P51" s="63"/>
      <c r="Q51" s="63"/>
      <c r="R51" s="69"/>
      <c r="S51" s="65"/>
      <c r="T51" s="63"/>
      <c r="U51" s="63"/>
      <c r="V51" s="63"/>
      <c r="W51" s="63"/>
      <c r="X51" s="63"/>
      <c r="Y51" s="63"/>
    </row>
    <row r="52" spans="1:25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P52" s="63"/>
      <c r="Q52" s="63"/>
      <c r="R52" s="69"/>
      <c r="S52" s="65"/>
      <c r="T52" s="63"/>
      <c r="U52" s="63"/>
      <c r="V52" s="63"/>
      <c r="W52" s="63"/>
      <c r="X52" s="63"/>
      <c r="Y52" s="63"/>
    </row>
    <row r="53" spans="1:25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P53" s="63"/>
      <c r="Q53" s="63"/>
      <c r="R53" s="66"/>
      <c r="S53" s="65"/>
      <c r="T53" s="63"/>
      <c r="U53" s="63"/>
      <c r="V53" s="63"/>
      <c r="W53" s="63"/>
      <c r="X53" s="63"/>
      <c r="Y53" s="63"/>
    </row>
    <row r="54" spans="1:25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P54" s="63"/>
      <c r="Q54" s="63"/>
      <c r="R54" s="63"/>
      <c r="S54" s="63"/>
      <c r="T54" s="63"/>
      <c r="U54" s="63"/>
      <c r="V54" s="63"/>
      <c r="W54" s="63"/>
      <c r="X54" s="63"/>
      <c r="Y54" s="63"/>
    </row>
    <row r="55" spans="1:25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P55" s="63"/>
      <c r="Q55" s="63"/>
      <c r="R55" s="66"/>
      <c r="S55" s="63"/>
      <c r="T55" s="63"/>
      <c r="U55" s="63"/>
      <c r="V55" s="63"/>
      <c r="W55" s="63"/>
      <c r="X55" s="63"/>
      <c r="Y55" s="63"/>
    </row>
    <row r="56" spans="1:25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P56" s="63"/>
      <c r="Q56" s="63"/>
      <c r="R56" s="63"/>
      <c r="S56" s="63"/>
      <c r="T56" s="63"/>
      <c r="U56" s="63"/>
      <c r="V56" s="63"/>
      <c r="W56" s="63"/>
      <c r="X56" s="63"/>
      <c r="Y56" s="63"/>
    </row>
    <row r="57" spans="1:25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P57" s="63"/>
      <c r="Q57" s="63"/>
      <c r="R57" s="63"/>
      <c r="S57" s="63"/>
      <c r="T57" s="63"/>
      <c r="U57" s="63"/>
      <c r="V57" s="63"/>
      <c r="W57" s="63"/>
      <c r="X57" s="63"/>
      <c r="Y57" s="63"/>
    </row>
    <row r="58" spans="1:25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P58" s="63"/>
      <c r="Q58" s="63"/>
      <c r="R58" s="63"/>
      <c r="S58" s="63"/>
      <c r="T58" s="63"/>
      <c r="U58" s="63"/>
      <c r="V58" s="63"/>
      <c r="W58" s="63"/>
      <c r="X58" s="63"/>
      <c r="Y58" s="63"/>
    </row>
    <row r="59" spans="1:25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P59" s="77" t="s">
        <v>116</v>
      </c>
      <c r="Q59" s="78" t="s">
        <v>117</v>
      </c>
      <c r="R59" s="79"/>
      <c r="S59" s="63"/>
      <c r="T59" s="63"/>
      <c r="U59" s="63"/>
      <c r="V59" s="63"/>
      <c r="W59" s="63"/>
      <c r="X59" s="63"/>
      <c r="Y59" s="63"/>
    </row>
    <row r="60" spans="1:25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118" t="s">
        <v>41</v>
      </c>
      <c r="Q60" s="63" t="s">
        <v>88</v>
      </c>
      <c r="R60" s="124">
        <v>0.20406571228634507</v>
      </c>
      <c r="S60" s="70"/>
      <c r="T60" s="63"/>
      <c r="U60" s="63"/>
      <c r="V60" s="63"/>
      <c r="W60" s="63"/>
      <c r="X60" s="63"/>
      <c r="Y60" s="63"/>
    </row>
    <row r="61" spans="1:25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118" t="s">
        <v>80</v>
      </c>
      <c r="Q61" s="63" t="s">
        <v>77</v>
      </c>
      <c r="R61" s="124">
        <v>0.40222205876265243</v>
      </c>
      <c r="S61" s="70"/>
      <c r="T61" s="63"/>
      <c r="U61" s="63"/>
      <c r="V61" s="63"/>
      <c r="W61" s="63"/>
      <c r="X61" s="63"/>
      <c r="Y61" s="63"/>
    </row>
    <row r="62" spans="1:25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118" t="s">
        <v>123</v>
      </c>
      <c r="Q62" s="63" t="s">
        <v>89</v>
      </c>
      <c r="R62" s="124">
        <v>0.03238396125172574</v>
      </c>
      <c r="S62" s="70"/>
      <c r="T62" s="63"/>
      <c r="U62" s="63"/>
      <c r="V62" s="63"/>
      <c r="W62" s="63"/>
      <c r="X62" s="63"/>
      <c r="Y62" s="63"/>
    </row>
    <row r="63" spans="1:25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118" t="s">
        <v>122</v>
      </c>
      <c r="Q63" s="63" t="s">
        <v>118</v>
      </c>
      <c r="R63" s="124">
        <v>0.07816812546086391</v>
      </c>
      <c r="S63" s="70"/>
      <c r="T63" s="63"/>
      <c r="U63" s="63"/>
      <c r="V63" s="63"/>
      <c r="W63" s="63"/>
      <c r="X63" s="63"/>
      <c r="Y63" s="63"/>
    </row>
    <row r="64" spans="1:25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118" t="s">
        <v>44</v>
      </c>
      <c r="Q64" s="63" t="s">
        <v>119</v>
      </c>
      <c r="R64" s="124">
        <v>0.0834754304598735</v>
      </c>
      <c r="S64" s="70"/>
      <c r="T64" s="63"/>
      <c r="U64" s="63"/>
      <c r="V64" s="63"/>
      <c r="W64" s="63"/>
      <c r="X64" s="63"/>
      <c r="Y64" s="63"/>
    </row>
    <row r="65" spans="1:25" ht="12.75">
      <c r="A65" s="30"/>
      <c r="B65" s="30"/>
      <c r="C65" s="46"/>
      <c r="D65" s="46"/>
      <c r="E65" s="30"/>
      <c r="F65" s="30"/>
      <c r="G65" s="30"/>
      <c r="H65" s="30"/>
      <c r="I65" s="30"/>
      <c r="J65" s="30"/>
      <c r="K65" s="30"/>
      <c r="L65" s="30"/>
      <c r="M65" s="30"/>
      <c r="N65" s="30"/>
      <c r="P65" s="118" t="s">
        <v>79</v>
      </c>
      <c r="Q65" s="63" t="s">
        <v>121</v>
      </c>
      <c r="R65" s="124">
        <v>0.011701469536349677</v>
      </c>
      <c r="S65" s="70"/>
      <c r="T65" s="63"/>
      <c r="U65" s="63"/>
      <c r="V65" s="63"/>
      <c r="W65" s="63"/>
      <c r="X65" s="63"/>
      <c r="Y65" s="63"/>
    </row>
    <row r="66" spans="1:25" ht="12.75">
      <c r="A66" s="30"/>
      <c r="B66" s="30"/>
      <c r="C66" s="46"/>
      <c r="D66" s="46"/>
      <c r="E66" s="30"/>
      <c r="F66" s="30"/>
      <c r="G66" s="30"/>
      <c r="H66" s="30"/>
      <c r="I66" s="30"/>
      <c r="J66" s="30"/>
      <c r="K66" s="30"/>
      <c r="L66" s="30"/>
      <c r="M66" s="30"/>
      <c r="N66" s="30"/>
      <c r="P66" s="118" t="s">
        <v>87</v>
      </c>
      <c r="Q66" s="63" t="s">
        <v>120</v>
      </c>
      <c r="R66" s="124">
        <v>0.010882614057167492</v>
      </c>
      <c r="S66" s="70"/>
      <c r="T66" s="63"/>
      <c r="U66" s="63"/>
      <c r="V66" s="63"/>
      <c r="W66" s="63"/>
      <c r="X66" s="63"/>
      <c r="Y66" s="63"/>
    </row>
    <row r="67" spans="1:25" ht="12.75">
      <c r="A67" s="30"/>
      <c r="B67" s="30"/>
      <c r="C67" s="30"/>
      <c r="D67" s="30"/>
      <c r="E67" s="46"/>
      <c r="F67" s="47"/>
      <c r="G67" s="30"/>
      <c r="H67" s="30"/>
      <c r="I67" s="30"/>
      <c r="J67" s="47"/>
      <c r="K67" s="30"/>
      <c r="L67" s="30"/>
      <c r="M67" s="30"/>
      <c r="N67" s="30"/>
      <c r="P67" s="118" t="s">
        <v>42</v>
      </c>
      <c r="Q67" s="63" t="s">
        <v>48</v>
      </c>
      <c r="R67" s="124">
        <v>0.04407058748633797</v>
      </c>
      <c r="S67" s="70"/>
      <c r="T67" s="63"/>
      <c r="U67" s="63"/>
      <c r="V67" s="63"/>
      <c r="W67" s="63"/>
      <c r="X67" s="63"/>
      <c r="Y67" s="63"/>
    </row>
    <row r="68" spans="1:25" ht="12.75">
      <c r="A68" s="30"/>
      <c r="B68" s="30"/>
      <c r="C68" s="30"/>
      <c r="D68" s="30"/>
      <c r="E68" s="46"/>
      <c r="F68" s="47"/>
      <c r="G68" s="30"/>
      <c r="H68" s="30"/>
      <c r="I68" s="30"/>
      <c r="J68" s="30"/>
      <c r="K68" s="30"/>
      <c r="L68" s="30"/>
      <c r="M68" s="30"/>
      <c r="N68" s="30"/>
      <c r="P68" s="118" t="s">
        <v>45</v>
      </c>
      <c r="Q68" s="63" t="s">
        <v>50</v>
      </c>
      <c r="R68" s="124">
        <v>0.02897742350298293</v>
      </c>
      <c r="S68" s="70"/>
      <c r="T68" s="63"/>
      <c r="U68" s="63"/>
      <c r="V68" s="63"/>
      <c r="W68" s="63"/>
      <c r="X68" s="63"/>
      <c r="Y68" s="63"/>
    </row>
    <row r="69" spans="1:25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P69" s="118" t="s">
        <v>43</v>
      </c>
      <c r="Q69" s="63" t="s">
        <v>49</v>
      </c>
      <c r="R69" s="124">
        <v>0.032413070615688606</v>
      </c>
      <c r="S69" s="70"/>
      <c r="T69" s="63"/>
      <c r="U69" s="63"/>
      <c r="V69" s="63"/>
      <c r="W69" s="63"/>
      <c r="X69" s="63"/>
      <c r="Y69" s="63"/>
    </row>
    <row r="70" spans="1:25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P70" s="118" t="s">
        <v>81</v>
      </c>
      <c r="Q70" s="63" t="s">
        <v>83</v>
      </c>
      <c r="R70" s="124">
        <v>0.03348319020817071</v>
      </c>
      <c r="S70" s="70"/>
      <c r="T70" s="63"/>
      <c r="U70" s="63"/>
      <c r="V70" s="63"/>
      <c r="W70" s="63"/>
      <c r="X70" s="63"/>
      <c r="Y70" s="63"/>
    </row>
    <row r="71" spans="1:25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P71" s="118" t="s">
        <v>46</v>
      </c>
      <c r="Q71" s="63" t="s">
        <v>124</v>
      </c>
      <c r="R71" s="124">
        <v>0.02340623758419657</v>
      </c>
      <c r="S71" s="70"/>
      <c r="T71" s="63"/>
      <c r="U71" s="63"/>
      <c r="V71" s="63"/>
      <c r="W71" s="63"/>
      <c r="X71" s="63"/>
      <c r="Y71" s="63"/>
    </row>
    <row r="72" spans="1:25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P72" s="119" t="s">
        <v>82</v>
      </c>
      <c r="Q72" s="81" t="s">
        <v>90</v>
      </c>
      <c r="R72" s="125">
        <v>0.014750118787645292</v>
      </c>
      <c r="S72" s="70"/>
      <c r="T72" s="63"/>
      <c r="U72" s="63"/>
      <c r="V72" s="63"/>
      <c r="W72" s="63"/>
      <c r="X72" s="63"/>
      <c r="Y72" s="63"/>
    </row>
    <row r="73" spans="1:25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P73" s="63"/>
      <c r="Q73" s="63"/>
      <c r="R73" s="63"/>
      <c r="S73" s="70"/>
      <c r="T73" s="63"/>
      <c r="U73" s="63"/>
      <c r="V73" s="63"/>
      <c r="W73" s="63"/>
      <c r="X73" s="63"/>
      <c r="Y73" s="63"/>
    </row>
    <row r="74" spans="1:25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P74" s="63"/>
      <c r="Q74" s="63"/>
      <c r="R74" s="63"/>
      <c r="S74" s="63"/>
      <c r="T74" s="63"/>
      <c r="U74" s="63"/>
      <c r="V74" s="63"/>
      <c r="W74" s="63"/>
      <c r="X74" s="63"/>
      <c r="Y74" s="63"/>
    </row>
    <row r="75" spans="1:25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P75" s="63"/>
      <c r="Q75" s="63"/>
      <c r="R75" s="63"/>
      <c r="S75" s="63"/>
      <c r="T75" s="63"/>
      <c r="U75" s="63"/>
      <c r="V75" s="63"/>
      <c r="W75" s="63"/>
      <c r="X75" s="63"/>
      <c r="Y75" s="63"/>
    </row>
    <row r="76" spans="1:1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sheetProtection/>
  <mergeCells count="6">
    <mergeCell ref="B2:M2"/>
    <mergeCell ref="B3:M3"/>
    <mergeCell ref="L7:M7"/>
    <mergeCell ref="D7:K7"/>
    <mergeCell ref="B7:B8"/>
    <mergeCell ref="C7:C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46" r:id="rId2"/>
  <ignoredErrors>
    <ignoredError sqref="K27:L2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90" zoomScaleNormal="80" zoomScaleSheetLayoutView="90" zoomScalePageLayoutView="40" workbookViewId="0" topLeftCell="B1">
      <selection activeCell="L47" sqref="L47"/>
    </sheetView>
  </sheetViews>
  <sheetFormatPr defaultColWidth="11.421875" defaultRowHeight="12.75"/>
  <cols>
    <col min="1" max="1" width="4.7109375" style="0" customWidth="1"/>
    <col min="2" max="2" width="71.8515625" style="0" customWidth="1"/>
    <col min="3" max="3" width="18.421875" style="0" customWidth="1"/>
    <col min="4" max="4" width="8.8515625" style="0" customWidth="1"/>
    <col min="5" max="5" width="14.421875" style="0" customWidth="1"/>
    <col min="6" max="6" width="8.8515625" style="0" customWidth="1"/>
    <col min="7" max="7" width="13.57421875" style="0" customWidth="1"/>
    <col min="8" max="8" width="10.421875" style="0" customWidth="1"/>
    <col min="9" max="9" width="18.421875" style="0" customWidth="1"/>
    <col min="10" max="10" width="8.8515625" style="0" customWidth="1"/>
    <col min="11" max="11" width="14.421875" style="0" customWidth="1"/>
    <col min="12" max="12" width="8.8515625" style="0" customWidth="1"/>
    <col min="13" max="13" width="12.8515625" style="0" customWidth="1"/>
    <col min="14" max="14" width="8.8515625" style="0" customWidth="1"/>
    <col min="15" max="15" width="19.28125" style="0" bestFit="1" customWidth="1"/>
    <col min="16" max="16" width="8.421875" style="0" customWidth="1"/>
    <col min="17" max="17" width="4.57421875" style="30" customWidth="1"/>
    <col min="18" max="18" width="34.7109375" style="0" customWidth="1"/>
    <col min="19" max="19" width="22.140625" style="0" customWidth="1"/>
    <col min="21" max="21" width="15.00390625" style="0" customWidth="1"/>
    <col min="23" max="23" width="12.421875" style="0" customWidth="1"/>
    <col min="24" max="24" width="19.00390625" style="0" customWidth="1"/>
    <col min="25" max="25" width="13.421875" style="0" customWidth="1"/>
    <col min="29" max="29" width="25.57421875" style="0" customWidth="1"/>
  </cols>
  <sheetData>
    <row r="1" spans="1:16" ht="18">
      <c r="A1" s="423" t="s">
        <v>198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9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R3" s="5"/>
      <c r="S3" s="5"/>
    </row>
    <row r="4" spans="1:17" s="138" customFormat="1" ht="18.75" customHeight="1" thickBot="1">
      <c r="A4" s="267" t="s">
        <v>125</v>
      </c>
      <c r="B4" s="13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37"/>
      <c r="P4" s="137"/>
      <c r="Q4" s="137"/>
    </row>
    <row r="5" spans="1:34" s="138" customFormat="1" ht="18.75" customHeight="1">
      <c r="A5" s="424" t="s">
        <v>5</v>
      </c>
      <c r="B5" s="426" t="s">
        <v>10</v>
      </c>
      <c r="C5" s="397" t="s">
        <v>201</v>
      </c>
      <c r="D5" s="399"/>
      <c r="E5" s="399"/>
      <c r="F5" s="399"/>
      <c r="G5" s="399"/>
      <c r="H5" s="398"/>
      <c r="I5" s="397" t="s">
        <v>202</v>
      </c>
      <c r="J5" s="399"/>
      <c r="K5" s="399"/>
      <c r="L5" s="399"/>
      <c r="M5" s="399"/>
      <c r="N5" s="398"/>
      <c r="O5" s="397" t="s">
        <v>203</v>
      </c>
      <c r="P5" s="398"/>
      <c r="Q5" s="137"/>
      <c r="AC5" s="188"/>
      <c r="AD5" s="188"/>
      <c r="AE5" s="188"/>
      <c r="AF5" s="188"/>
      <c r="AG5" s="188"/>
      <c r="AH5" s="188"/>
    </row>
    <row r="6" spans="1:34" s="138" customFormat="1" ht="18.75" customHeight="1">
      <c r="A6" s="425"/>
      <c r="B6" s="427"/>
      <c r="C6" s="379" t="s">
        <v>52</v>
      </c>
      <c r="D6" s="374" t="s">
        <v>6</v>
      </c>
      <c r="E6" s="380" t="s">
        <v>53</v>
      </c>
      <c r="F6" s="374" t="s">
        <v>6</v>
      </c>
      <c r="G6" s="380" t="s">
        <v>2</v>
      </c>
      <c r="H6" s="378" t="s">
        <v>6</v>
      </c>
      <c r="I6" s="379" t="s">
        <v>52</v>
      </c>
      <c r="J6" s="374" t="s">
        <v>6</v>
      </c>
      <c r="K6" s="380" t="s">
        <v>53</v>
      </c>
      <c r="L6" s="374" t="s">
        <v>6</v>
      </c>
      <c r="M6" s="380" t="s">
        <v>2</v>
      </c>
      <c r="N6" s="378" t="s">
        <v>6</v>
      </c>
      <c r="O6" s="372" t="s">
        <v>40</v>
      </c>
      <c r="P6" s="378" t="s">
        <v>6</v>
      </c>
      <c r="Q6" s="137"/>
      <c r="R6" s="190"/>
      <c r="S6" s="190"/>
      <c r="T6" s="190"/>
      <c r="U6" s="190"/>
      <c r="V6" s="190"/>
      <c r="W6" s="190"/>
      <c r="X6" s="190"/>
      <c r="Y6" s="190"/>
      <c r="AC6" s="188"/>
      <c r="AD6" s="188"/>
      <c r="AE6" s="268"/>
      <c r="AF6" s="188"/>
      <c r="AG6" s="188"/>
      <c r="AH6" s="188"/>
    </row>
    <row r="7" spans="1:34" s="138" customFormat="1" ht="18.75" customHeight="1">
      <c r="A7" s="269">
        <v>1</v>
      </c>
      <c r="B7" s="270" t="s">
        <v>58</v>
      </c>
      <c r="C7" s="316">
        <v>446395.0000000013</v>
      </c>
      <c r="D7" s="271">
        <f aca="true" t="shared" si="0" ref="D7:D17">C7/C$44</f>
        <v>0.06229069624168291</v>
      </c>
      <c r="E7" s="317">
        <v>20</v>
      </c>
      <c r="F7" s="271">
        <f aca="true" t="shared" si="1" ref="F7:F17">E7/E$44</f>
        <v>0.03003003003003003</v>
      </c>
      <c r="G7" s="272">
        <f aca="true" t="shared" si="2" ref="G7:G17">SUM(C7,E7)</f>
        <v>446415.0000000013</v>
      </c>
      <c r="H7" s="273">
        <f aca="true" t="shared" si="3" ref="H7:H17">G7/G$44</f>
        <v>0.06228741158456708</v>
      </c>
      <c r="I7" s="318">
        <v>709.8366120000256</v>
      </c>
      <c r="J7" s="271">
        <f aca="true" t="shared" si="4" ref="J7:J17">I7/I$44</f>
        <v>0.0364654316879901</v>
      </c>
      <c r="K7" s="319">
        <v>56.506091899999966</v>
      </c>
      <c r="L7" s="271">
        <f>K7/K$44</f>
        <v>0.019262155407592397</v>
      </c>
      <c r="M7" s="274">
        <f aca="true" t="shared" si="5" ref="M7:M17">SUM(I7,K7)</f>
        <v>766.3427039000256</v>
      </c>
      <c r="N7" s="273">
        <f aca="true" t="shared" si="6" ref="N7:N17">M7/M$44</f>
        <v>0.034212425469434565</v>
      </c>
      <c r="O7" s="318">
        <v>179649.95837097755</v>
      </c>
      <c r="P7" s="275">
        <f aca="true" t="shared" si="7" ref="P7:P17">O7/O$44</f>
        <v>0.05474401202271882</v>
      </c>
      <c r="Q7" s="137"/>
      <c r="R7" s="276"/>
      <c r="S7" s="190"/>
      <c r="T7" s="190"/>
      <c r="V7" s="277"/>
      <c r="W7" s="277"/>
      <c r="X7" s="190"/>
      <c r="Y7" s="190"/>
      <c r="AC7" s="188"/>
      <c r="AD7" s="188"/>
      <c r="AE7" s="188"/>
      <c r="AF7" s="188"/>
      <c r="AG7" s="188"/>
      <c r="AH7" s="188"/>
    </row>
    <row r="8" spans="1:34" s="138" customFormat="1" ht="18.75" customHeight="1">
      <c r="A8" s="278">
        <v>2</v>
      </c>
      <c r="B8" s="279" t="s">
        <v>59</v>
      </c>
      <c r="C8" s="320">
        <v>291181.9999999995</v>
      </c>
      <c r="D8" s="280">
        <f t="shared" si="0"/>
        <v>0.04063201763694851</v>
      </c>
      <c r="E8" s="321">
        <v>2</v>
      </c>
      <c r="F8" s="280">
        <f t="shared" si="1"/>
        <v>0.003003003003003003</v>
      </c>
      <c r="G8" s="281">
        <f t="shared" si="2"/>
        <v>291183.9999999995</v>
      </c>
      <c r="H8" s="282">
        <f t="shared" si="3"/>
        <v>0.0406283338481917</v>
      </c>
      <c r="I8" s="322">
        <v>318.25562659999986</v>
      </c>
      <c r="J8" s="280">
        <f t="shared" si="4"/>
        <v>0.016349295901209957</v>
      </c>
      <c r="K8" s="323">
        <v>15.763398849999998</v>
      </c>
      <c r="L8" s="280">
        <f>K8/K$44</f>
        <v>0.00537352749395439</v>
      </c>
      <c r="M8" s="283">
        <f t="shared" si="5"/>
        <v>334.01902544999984</v>
      </c>
      <c r="N8" s="282">
        <f t="shared" si="6"/>
        <v>0.014911867700213783</v>
      </c>
      <c r="O8" s="322">
        <v>63667.710048798595</v>
      </c>
      <c r="P8" s="284">
        <f t="shared" si="7"/>
        <v>0.019401206189945196</v>
      </c>
      <c r="Q8" s="137"/>
      <c r="R8" s="276"/>
      <c r="S8" s="190"/>
      <c r="T8" s="190"/>
      <c r="V8" s="285"/>
      <c r="W8" s="285"/>
      <c r="X8" s="190"/>
      <c r="Y8" s="190"/>
      <c r="AC8" s="188"/>
      <c r="AD8" s="286"/>
      <c r="AE8" s="188"/>
      <c r="AF8" s="188"/>
      <c r="AG8" s="188"/>
      <c r="AH8" s="188"/>
    </row>
    <row r="9" spans="1:34" s="138" customFormat="1" ht="18.75" customHeight="1">
      <c r="A9" s="278">
        <v>3</v>
      </c>
      <c r="B9" s="279" t="s">
        <v>56</v>
      </c>
      <c r="C9" s="320">
        <v>517403.99999999773</v>
      </c>
      <c r="D9" s="280">
        <f t="shared" si="0"/>
        <v>0.07219940948763195</v>
      </c>
      <c r="E9" s="321">
        <v>2</v>
      </c>
      <c r="F9" s="280">
        <f t="shared" si="1"/>
        <v>0.003003003003003003</v>
      </c>
      <c r="G9" s="281">
        <f t="shared" si="2"/>
        <v>517405.99999999773</v>
      </c>
      <c r="H9" s="282">
        <f t="shared" si="3"/>
        <v>0.07219264692791301</v>
      </c>
      <c r="I9" s="322">
        <v>574.4029724000035</v>
      </c>
      <c r="J9" s="280">
        <f t="shared" si="4"/>
        <v>0.029507990990228092</v>
      </c>
      <c r="K9" s="323">
        <v>34.060659099999995</v>
      </c>
      <c r="L9" s="280">
        <f aca="true" t="shared" si="8" ref="L9:L15">K9/K$44</f>
        <v>0.011610813751379371</v>
      </c>
      <c r="M9" s="283">
        <f t="shared" si="5"/>
        <v>608.4636315000034</v>
      </c>
      <c r="N9" s="282">
        <f t="shared" si="6"/>
        <v>0.02716410887402548</v>
      </c>
      <c r="O9" s="322">
        <v>123075.94208977258</v>
      </c>
      <c r="P9" s="284">
        <f t="shared" si="7"/>
        <v>0.0375044387127363</v>
      </c>
      <c r="Q9" s="137"/>
      <c r="R9" s="276"/>
      <c r="S9" s="190"/>
      <c r="T9" s="190"/>
      <c r="V9" s="285"/>
      <c r="W9" s="285"/>
      <c r="X9" s="190"/>
      <c r="Y9" s="190"/>
      <c r="AC9" s="188"/>
      <c r="AD9" s="188"/>
      <c r="AE9" s="188"/>
      <c r="AF9" s="188"/>
      <c r="AG9" s="188"/>
      <c r="AH9" s="188"/>
    </row>
    <row r="10" spans="1:34" s="138" customFormat="1" ht="18.75" customHeight="1">
      <c r="A10" s="278">
        <v>4</v>
      </c>
      <c r="B10" s="279" t="s">
        <v>61</v>
      </c>
      <c r="C10" s="320">
        <v>90738.00000000013</v>
      </c>
      <c r="D10" s="280">
        <f t="shared" si="0"/>
        <v>0.012661730520229428</v>
      </c>
      <c r="E10" s="321"/>
      <c r="F10" s="280">
        <f t="shared" si="1"/>
        <v>0</v>
      </c>
      <c r="G10" s="281">
        <f t="shared" si="2"/>
        <v>90738.00000000013</v>
      </c>
      <c r="H10" s="282">
        <f t="shared" si="3"/>
        <v>0.012660495620354244</v>
      </c>
      <c r="I10" s="322">
        <v>268.10412950001006</v>
      </c>
      <c r="J10" s="280">
        <f t="shared" si="4"/>
        <v>0.013772934016469576</v>
      </c>
      <c r="K10" s="323">
        <v>0</v>
      </c>
      <c r="L10" s="280">
        <f t="shared" si="8"/>
        <v>0</v>
      </c>
      <c r="M10" s="283">
        <f t="shared" si="5"/>
        <v>268.10412950001006</v>
      </c>
      <c r="N10" s="282">
        <f t="shared" si="6"/>
        <v>0.01196917841311286</v>
      </c>
      <c r="O10" s="322">
        <v>45479.499312137166</v>
      </c>
      <c r="P10" s="284">
        <f t="shared" si="7"/>
        <v>0.013858785605669726</v>
      </c>
      <c r="Q10" s="137"/>
      <c r="R10" s="276"/>
      <c r="S10" s="190"/>
      <c r="T10" s="190"/>
      <c r="V10" s="285"/>
      <c r="W10" s="285"/>
      <c r="X10" s="190"/>
      <c r="Y10" s="190"/>
      <c r="AC10" s="188"/>
      <c r="AD10" s="188"/>
      <c r="AE10" s="188"/>
      <c r="AF10" s="188"/>
      <c r="AG10" s="188"/>
      <c r="AH10" s="188"/>
    </row>
    <row r="11" spans="1:34" s="138" customFormat="1" ht="18.75" customHeight="1">
      <c r="A11" s="278">
        <v>5</v>
      </c>
      <c r="B11" s="279" t="s">
        <v>54</v>
      </c>
      <c r="C11" s="320">
        <v>777983.0000000048</v>
      </c>
      <c r="D11" s="280">
        <f t="shared" si="0"/>
        <v>0.10856103391434346</v>
      </c>
      <c r="E11" s="321">
        <v>5</v>
      </c>
      <c r="F11" s="280">
        <f t="shared" si="1"/>
        <v>0.0075075075075075074</v>
      </c>
      <c r="G11" s="281">
        <f t="shared" si="2"/>
        <v>777988.0000000048</v>
      </c>
      <c r="H11" s="282">
        <f t="shared" si="3"/>
        <v>0.10855114358579872</v>
      </c>
      <c r="I11" s="322">
        <v>776.8808463000195</v>
      </c>
      <c r="J11" s="280">
        <f t="shared" si="4"/>
        <v>0.03990960025384021</v>
      </c>
      <c r="K11" s="323">
        <v>15.874563899999995</v>
      </c>
      <c r="L11" s="280">
        <f t="shared" si="8"/>
        <v>0.005411422142070954</v>
      </c>
      <c r="M11" s="283">
        <f t="shared" si="5"/>
        <v>792.7554102000195</v>
      </c>
      <c r="N11" s="282">
        <f t="shared" si="6"/>
        <v>0.035391588187544676</v>
      </c>
      <c r="O11" s="322">
        <v>173909.8528618806</v>
      </c>
      <c r="P11" s="284">
        <f t="shared" si="7"/>
        <v>0.05299485266943481</v>
      </c>
      <c r="Q11" s="137"/>
      <c r="R11" s="276"/>
      <c r="S11" s="190"/>
      <c r="T11" s="190"/>
      <c r="V11" s="285"/>
      <c r="W11" s="285"/>
      <c r="X11" s="190"/>
      <c r="Y11" s="190"/>
      <c r="AC11" s="188"/>
      <c r="AD11" s="188"/>
      <c r="AE11" s="188"/>
      <c r="AF11" s="188"/>
      <c r="AG11" s="188"/>
      <c r="AH11" s="188"/>
    </row>
    <row r="12" spans="1:34" s="138" customFormat="1" ht="18.75" customHeight="1">
      <c r="A12" s="278">
        <v>6</v>
      </c>
      <c r="B12" s="279" t="s">
        <v>55</v>
      </c>
      <c r="C12" s="320">
        <v>485121.99999999814</v>
      </c>
      <c r="D12" s="280">
        <f t="shared" si="0"/>
        <v>0.06769472584181609</v>
      </c>
      <c r="E12" s="321">
        <v>61</v>
      </c>
      <c r="F12" s="280">
        <f t="shared" si="1"/>
        <v>0.0915915915915916</v>
      </c>
      <c r="G12" s="281">
        <f t="shared" si="2"/>
        <v>485182.99999999814</v>
      </c>
      <c r="H12" s="282">
        <f t="shared" si="3"/>
        <v>0.06769663477892725</v>
      </c>
      <c r="I12" s="322">
        <v>892.2422104000083</v>
      </c>
      <c r="J12" s="280">
        <f t="shared" si="4"/>
        <v>0.0458358963491751</v>
      </c>
      <c r="K12" s="323">
        <v>236.42277700000002</v>
      </c>
      <c r="L12" s="280">
        <f t="shared" si="8"/>
        <v>0.08059329745415582</v>
      </c>
      <c r="M12" s="283">
        <f t="shared" si="5"/>
        <v>1128.6649874000084</v>
      </c>
      <c r="N12" s="282">
        <f t="shared" si="6"/>
        <v>0.05038785724046064</v>
      </c>
      <c r="O12" s="322">
        <v>172639.7625382395</v>
      </c>
      <c r="P12" s="284">
        <f t="shared" si="7"/>
        <v>0.052607823133899</v>
      </c>
      <c r="Q12" s="137"/>
      <c r="R12" s="276"/>
      <c r="S12" s="190"/>
      <c r="T12" s="190"/>
      <c r="V12" s="285"/>
      <c r="W12" s="285"/>
      <c r="X12" s="190"/>
      <c r="Y12" s="190"/>
      <c r="AC12" s="188"/>
      <c r="AD12" s="188"/>
      <c r="AE12" s="188"/>
      <c r="AF12" s="188"/>
      <c r="AG12" s="188"/>
      <c r="AH12" s="188"/>
    </row>
    <row r="13" spans="1:34" s="138" customFormat="1" ht="18.75" customHeight="1">
      <c r="A13" s="278">
        <v>7</v>
      </c>
      <c r="B13" s="279" t="s">
        <v>57</v>
      </c>
      <c r="C13" s="320">
        <v>352146.99999999977</v>
      </c>
      <c r="D13" s="280">
        <f t="shared" si="0"/>
        <v>0.049139174519024255</v>
      </c>
      <c r="E13" s="321">
        <v>17</v>
      </c>
      <c r="F13" s="280">
        <f t="shared" si="1"/>
        <v>0.025525525525525526</v>
      </c>
      <c r="G13" s="281">
        <f t="shared" si="2"/>
        <v>352163.99999999977</v>
      </c>
      <c r="H13" s="282">
        <f t="shared" si="3"/>
        <v>0.04913675394703898</v>
      </c>
      <c r="I13" s="322">
        <v>673.2415087000725</v>
      </c>
      <c r="J13" s="280">
        <f t="shared" si="4"/>
        <v>0.03458548323655782</v>
      </c>
      <c r="K13" s="323">
        <v>30.347477599999994</v>
      </c>
      <c r="L13" s="280">
        <f t="shared" si="8"/>
        <v>0.010345040863808693</v>
      </c>
      <c r="M13" s="283">
        <f t="shared" si="5"/>
        <v>703.5889863000725</v>
      </c>
      <c r="N13" s="282">
        <f t="shared" si="6"/>
        <v>0.03141086309349991</v>
      </c>
      <c r="O13" s="322">
        <v>108564.20377371766</v>
      </c>
      <c r="P13" s="284">
        <f t="shared" si="7"/>
        <v>0.03308233483891208</v>
      </c>
      <c r="Q13" s="137"/>
      <c r="R13" s="276"/>
      <c r="S13" s="190"/>
      <c r="T13" s="190"/>
      <c r="V13" s="285"/>
      <c r="W13" s="285"/>
      <c r="X13" s="190"/>
      <c r="Y13" s="190"/>
      <c r="AC13" s="188"/>
      <c r="AD13" s="188"/>
      <c r="AE13" s="286"/>
      <c r="AF13" s="286"/>
      <c r="AG13" s="188"/>
      <c r="AH13" s="188"/>
    </row>
    <row r="14" spans="1:34" s="138" customFormat="1" ht="18.75" customHeight="1">
      <c r="A14" s="278">
        <v>8</v>
      </c>
      <c r="B14" s="279" t="s">
        <v>60</v>
      </c>
      <c r="C14" s="320">
        <v>158163.00000000006</v>
      </c>
      <c r="D14" s="280">
        <f t="shared" si="0"/>
        <v>0.022070326481419527</v>
      </c>
      <c r="E14" s="321">
        <v>4</v>
      </c>
      <c r="F14" s="280">
        <f t="shared" si="1"/>
        <v>0.006006006006006006</v>
      </c>
      <c r="G14" s="281">
        <f t="shared" si="2"/>
        <v>158167.00000000006</v>
      </c>
      <c r="H14" s="282">
        <f t="shared" si="3"/>
        <v>0.022068732072390483</v>
      </c>
      <c r="I14" s="322">
        <v>354.21219090000113</v>
      </c>
      <c r="J14" s="280">
        <f t="shared" si="4"/>
        <v>0.018196441592275653</v>
      </c>
      <c r="K14" s="323">
        <v>7.974727400000002</v>
      </c>
      <c r="L14" s="280">
        <f t="shared" si="8"/>
        <v>0.0027184757138014955</v>
      </c>
      <c r="M14" s="283">
        <f t="shared" si="5"/>
        <v>362.18691830000114</v>
      </c>
      <c r="N14" s="282">
        <f t="shared" si="6"/>
        <v>0.01616938855851559</v>
      </c>
      <c r="O14" s="322">
        <v>57324.6754774051</v>
      </c>
      <c r="P14" s="284">
        <f t="shared" si="7"/>
        <v>0.017468318679223768</v>
      </c>
      <c r="Q14" s="137"/>
      <c r="R14" s="276"/>
      <c r="S14" s="190"/>
      <c r="T14" s="190"/>
      <c r="V14" s="285"/>
      <c r="W14" s="285"/>
      <c r="X14" s="190"/>
      <c r="Y14" s="190"/>
      <c r="AC14" s="232"/>
      <c r="AD14" s="188"/>
      <c r="AE14" s="287"/>
      <c r="AF14" s="287"/>
      <c r="AG14" s="287"/>
      <c r="AH14" s="188"/>
    </row>
    <row r="15" spans="1:34" s="138" customFormat="1" ht="18.75" customHeight="1">
      <c r="A15" s="278">
        <v>9</v>
      </c>
      <c r="B15" s="279" t="s">
        <v>138</v>
      </c>
      <c r="C15" s="320">
        <v>833325.0000000013</v>
      </c>
      <c r="D15" s="280">
        <f t="shared" si="0"/>
        <v>0.11628354808096045</v>
      </c>
      <c r="E15" s="321">
        <v>67.99999999999999</v>
      </c>
      <c r="F15" s="280">
        <f t="shared" si="1"/>
        <v>0.10210210210210208</v>
      </c>
      <c r="G15" s="281">
        <f t="shared" si="2"/>
        <v>833393.0000000013</v>
      </c>
      <c r="H15" s="282">
        <f t="shared" si="3"/>
        <v>0.11628169484156457</v>
      </c>
      <c r="I15" s="322">
        <v>1491.360963899953</v>
      </c>
      <c r="J15" s="280">
        <f t="shared" si="4"/>
        <v>0.0766135761833976</v>
      </c>
      <c r="K15" s="323">
        <v>180.65289710000008</v>
      </c>
      <c r="L15" s="280">
        <f t="shared" si="8"/>
        <v>0.06158210666790073</v>
      </c>
      <c r="M15" s="283">
        <f t="shared" si="5"/>
        <v>1672.013860999953</v>
      </c>
      <c r="N15" s="282">
        <f t="shared" si="6"/>
        <v>0.07464499800442415</v>
      </c>
      <c r="O15" s="322">
        <v>267519.86696459336</v>
      </c>
      <c r="P15" s="284">
        <f t="shared" si="7"/>
        <v>0.0815202572058695</v>
      </c>
      <c r="Q15" s="137"/>
      <c r="R15" s="276"/>
      <c r="S15" s="190"/>
      <c r="T15" s="190"/>
      <c r="V15" s="285"/>
      <c r="W15" s="285"/>
      <c r="X15" s="190"/>
      <c r="Y15" s="190"/>
      <c r="AC15" s="232"/>
      <c r="AD15" s="188"/>
      <c r="AE15" s="287"/>
      <c r="AF15" s="287"/>
      <c r="AG15" s="287"/>
      <c r="AH15" s="188"/>
    </row>
    <row r="16" spans="1:34" s="138" customFormat="1" ht="18.75" customHeight="1">
      <c r="A16" s="278">
        <v>10</v>
      </c>
      <c r="B16" s="279" t="s">
        <v>135</v>
      </c>
      <c r="C16" s="320">
        <v>9838.999999999996</v>
      </c>
      <c r="D16" s="280">
        <f t="shared" si="0"/>
        <v>0.001372950324985531</v>
      </c>
      <c r="E16" s="321"/>
      <c r="F16" s="280">
        <f t="shared" si="1"/>
        <v>0</v>
      </c>
      <c r="G16" s="281">
        <f t="shared" si="2"/>
        <v>9838.999999999996</v>
      </c>
      <c r="H16" s="282">
        <f t="shared" si="3"/>
        <v>0.0013728164209996384</v>
      </c>
      <c r="I16" s="322">
        <v>23.69878469999995</v>
      </c>
      <c r="J16" s="280">
        <f t="shared" si="4"/>
        <v>0.0012174441272214936</v>
      </c>
      <c r="K16" s="323"/>
      <c r="L16" s="280"/>
      <c r="M16" s="283">
        <f t="shared" si="5"/>
        <v>23.69878469999995</v>
      </c>
      <c r="N16" s="282">
        <f t="shared" si="6"/>
        <v>0.0010580030332887436</v>
      </c>
      <c r="O16" s="322">
        <v>3576.3632929233563</v>
      </c>
      <c r="P16" s="284">
        <f t="shared" si="7"/>
        <v>0.0010898108570730149</v>
      </c>
      <c r="Q16" s="137"/>
      <c r="R16" s="276"/>
      <c r="S16" s="190"/>
      <c r="T16" s="190"/>
      <c r="V16" s="285"/>
      <c r="W16" s="285"/>
      <c r="X16" s="190"/>
      <c r="Y16" s="190"/>
      <c r="AC16" s="232"/>
      <c r="AD16" s="188"/>
      <c r="AE16" s="287"/>
      <c r="AF16" s="287"/>
      <c r="AG16" s="287"/>
      <c r="AH16" s="188"/>
    </row>
    <row r="17" spans="1:34" s="138" customFormat="1" ht="18.75" customHeight="1" thickBot="1">
      <c r="A17" s="326">
        <v>11</v>
      </c>
      <c r="B17" s="279" t="s">
        <v>136</v>
      </c>
      <c r="C17" s="320">
        <v>413465.9999999999</v>
      </c>
      <c r="D17" s="280">
        <f t="shared" si="0"/>
        <v>0.05769572914630223</v>
      </c>
      <c r="E17" s="321">
        <v>33.00000000000001</v>
      </c>
      <c r="F17" s="280">
        <f t="shared" si="1"/>
        <v>0.04954954954954956</v>
      </c>
      <c r="G17" s="281">
        <f t="shared" si="2"/>
        <v>413498.9999999999</v>
      </c>
      <c r="H17" s="282">
        <f t="shared" si="3"/>
        <v>0.05769470650136493</v>
      </c>
      <c r="I17" s="322">
        <v>889.8995108000001</v>
      </c>
      <c r="J17" s="280">
        <f t="shared" si="4"/>
        <v>0.045715548158076755</v>
      </c>
      <c r="K17" s="323">
        <v>99.21076860000001</v>
      </c>
      <c r="L17" s="280">
        <f>K17/K$44</f>
        <v>0.03381959676598851</v>
      </c>
      <c r="M17" s="283">
        <f t="shared" si="5"/>
        <v>989.1102794000002</v>
      </c>
      <c r="N17" s="282">
        <f t="shared" si="6"/>
        <v>0.04415760930822241</v>
      </c>
      <c r="O17" s="322">
        <v>164632.64722428343</v>
      </c>
      <c r="P17" s="284">
        <f t="shared" si="7"/>
        <v>0.05016784696585931</v>
      </c>
      <c r="Q17" s="137"/>
      <c r="R17" s="276"/>
      <c r="S17" s="190"/>
      <c r="T17" s="190"/>
      <c r="U17" s="285"/>
      <c r="V17" s="285"/>
      <c r="W17" s="190"/>
      <c r="X17" s="190"/>
      <c r="Y17" s="190"/>
      <c r="AC17" s="188"/>
      <c r="AD17" s="188"/>
      <c r="AE17" s="287"/>
      <c r="AF17" s="287"/>
      <c r="AG17" s="287"/>
      <c r="AH17" s="188"/>
    </row>
    <row r="18" spans="1:34" s="138" customFormat="1" ht="18.75" customHeight="1" thickBot="1" thickTop="1">
      <c r="A18" s="288"/>
      <c r="B18" s="289" t="s">
        <v>2</v>
      </c>
      <c r="C18" s="290">
        <f>SUM(C7:C17)</f>
        <v>4375764.000000002</v>
      </c>
      <c r="D18" s="291"/>
      <c r="E18" s="292">
        <f>SUM(E7:E16)</f>
        <v>179</v>
      </c>
      <c r="F18" s="291"/>
      <c r="G18" s="293">
        <f>SUM(G7:G17)</f>
        <v>4375976.000000002</v>
      </c>
      <c r="H18" s="294">
        <f>SUM(H7:H17)</f>
        <v>0.6105713701291104</v>
      </c>
      <c r="I18" s="295">
        <f>SUM(I7:I17)</f>
        <v>6972.135356200093</v>
      </c>
      <c r="J18" s="291"/>
      <c r="K18" s="207">
        <f>SUM(K7:K17)</f>
        <v>676.8133614500001</v>
      </c>
      <c r="L18" s="291"/>
      <c r="M18" s="296">
        <f>SUM(M7:M17)</f>
        <v>7648.948717650093</v>
      </c>
      <c r="N18" s="294">
        <f>SUM(N7:N17)</f>
        <v>0.3414778878827428</v>
      </c>
      <c r="O18" s="297">
        <f>SUM(O7:O17)</f>
        <v>1360040.4819547287</v>
      </c>
      <c r="P18" s="298">
        <f>SUM(P7:P17)</f>
        <v>0.41443968688134153</v>
      </c>
      <c r="Q18" s="213"/>
      <c r="R18" s="276"/>
      <c r="S18" s="190"/>
      <c r="T18" s="190"/>
      <c r="U18" s="285"/>
      <c r="V18" s="285"/>
      <c r="W18" s="190"/>
      <c r="X18" s="190"/>
      <c r="Y18" s="190"/>
      <c r="AC18" s="188"/>
      <c r="AD18" s="188"/>
      <c r="AE18" s="287"/>
      <c r="AF18" s="287"/>
      <c r="AG18" s="287"/>
      <c r="AH18" s="188"/>
    </row>
    <row r="19" spans="1:34" s="138" customFormat="1" ht="18.75" customHeight="1">
      <c r="A19" s="176"/>
      <c r="B19" s="299"/>
      <c r="C19" s="220"/>
      <c r="D19" s="300"/>
      <c r="E19" s="220"/>
      <c r="F19" s="300"/>
      <c r="G19" s="301"/>
      <c r="H19" s="300"/>
      <c r="I19" s="220"/>
      <c r="J19" s="300"/>
      <c r="K19" s="220"/>
      <c r="L19" s="300"/>
      <c r="M19" s="302"/>
      <c r="N19" s="300"/>
      <c r="O19" s="178"/>
      <c r="P19" s="178"/>
      <c r="Q19" s="137"/>
      <c r="R19" s="303"/>
      <c r="S19" s="190"/>
      <c r="T19" s="190"/>
      <c r="U19" s="189"/>
      <c r="V19" s="189"/>
      <c r="W19" s="190"/>
      <c r="X19" s="189"/>
      <c r="Y19" s="190"/>
      <c r="AC19" s="188"/>
      <c r="AD19" s="188"/>
      <c r="AE19" s="287"/>
      <c r="AF19" s="287"/>
      <c r="AG19" s="287"/>
      <c r="AH19" s="188"/>
    </row>
    <row r="20" spans="1:34" s="138" customFormat="1" ht="18.75" customHeight="1">
      <c r="A20" s="176"/>
      <c r="P20" s="178"/>
      <c r="Q20" s="137"/>
      <c r="R20" s="190"/>
      <c r="S20" s="190"/>
      <c r="T20" s="190"/>
      <c r="U20" s="190"/>
      <c r="V20" s="190"/>
      <c r="W20" s="190"/>
      <c r="X20" s="190"/>
      <c r="Y20" s="190"/>
      <c r="AC20" s="188"/>
      <c r="AD20" s="188"/>
      <c r="AE20" s="287"/>
      <c r="AF20" s="287"/>
      <c r="AG20" s="287"/>
      <c r="AH20" s="188"/>
    </row>
    <row r="21" spans="1:34" s="138" customFormat="1" ht="18.75" customHeight="1" thickBot="1">
      <c r="A21" s="267" t="s">
        <v>129</v>
      </c>
      <c r="B21" s="137"/>
      <c r="C21" s="220"/>
      <c r="D21" s="300"/>
      <c r="E21" s="220"/>
      <c r="F21" s="300"/>
      <c r="G21" s="301"/>
      <c r="H21" s="300"/>
      <c r="I21" s="220"/>
      <c r="J21" s="300"/>
      <c r="K21" s="220"/>
      <c r="L21" s="300"/>
      <c r="M21" s="302"/>
      <c r="N21" s="300"/>
      <c r="O21" s="178"/>
      <c r="P21" s="178"/>
      <c r="Q21" s="137"/>
      <c r="R21" s="190"/>
      <c r="S21" s="190"/>
      <c r="T21" s="190"/>
      <c r="U21" s="190"/>
      <c r="V21" s="190"/>
      <c r="W21" s="190"/>
      <c r="X21" s="190"/>
      <c r="Y21" s="190"/>
      <c r="AC21" s="188"/>
      <c r="AD21" s="188"/>
      <c r="AE21" s="287"/>
      <c r="AF21" s="287"/>
      <c r="AG21" s="287"/>
      <c r="AH21" s="188"/>
    </row>
    <row r="22" spans="1:34" s="138" customFormat="1" ht="18.75" customHeight="1">
      <c r="A22" s="424" t="s">
        <v>5</v>
      </c>
      <c r="B22" s="426" t="s">
        <v>10</v>
      </c>
      <c r="C22" s="397" t="s">
        <v>205</v>
      </c>
      <c r="D22" s="399"/>
      <c r="E22" s="399"/>
      <c r="F22" s="399"/>
      <c r="G22" s="399"/>
      <c r="H22" s="398"/>
      <c r="I22" s="397" t="s">
        <v>206</v>
      </c>
      <c r="J22" s="399"/>
      <c r="K22" s="399"/>
      <c r="L22" s="399"/>
      <c r="M22" s="399"/>
      <c r="N22" s="398"/>
      <c r="O22" s="397" t="s">
        <v>203</v>
      </c>
      <c r="P22" s="398"/>
      <c r="Q22" s="137"/>
      <c r="R22" s="190"/>
      <c r="S22" s="190"/>
      <c r="T22" s="190"/>
      <c r="U22" s="190"/>
      <c r="V22" s="190"/>
      <c r="W22" s="190"/>
      <c r="X22" s="190"/>
      <c r="Y22" s="190"/>
      <c r="AC22" s="188"/>
      <c r="AD22" s="188"/>
      <c r="AE22" s="287"/>
      <c r="AF22" s="287"/>
      <c r="AG22" s="287"/>
      <c r="AH22" s="188"/>
    </row>
    <row r="23" spans="1:34" s="138" customFormat="1" ht="18.75" customHeight="1">
      <c r="A23" s="425"/>
      <c r="B23" s="427"/>
      <c r="C23" s="379" t="s">
        <v>52</v>
      </c>
      <c r="D23" s="374" t="s">
        <v>6</v>
      </c>
      <c r="E23" s="380" t="s">
        <v>53</v>
      </c>
      <c r="F23" s="374" t="s">
        <v>6</v>
      </c>
      <c r="G23" s="380" t="s">
        <v>2</v>
      </c>
      <c r="H23" s="378" t="s">
        <v>6</v>
      </c>
      <c r="I23" s="379" t="s">
        <v>52</v>
      </c>
      <c r="J23" s="374" t="s">
        <v>6</v>
      </c>
      <c r="K23" s="380" t="s">
        <v>53</v>
      </c>
      <c r="L23" s="374" t="s">
        <v>6</v>
      </c>
      <c r="M23" s="380" t="s">
        <v>2</v>
      </c>
      <c r="N23" s="378" t="s">
        <v>6</v>
      </c>
      <c r="O23" s="383" t="s">
        <v>40</v>
      </c>
      <c r="P23" s="378" t="s">
        <v>6</v>
      </c>
      <c r="Q23" s="137"/>
      <c r="R23" s="190"/>
      <c r="S23" s="190"/>
      <c r="T23" s="190"/>
      <c r="U23" s="190"/>
      <c r="V23" s="190"/>
      <c r="W23" s="190"/>
      <c r="X23" s="190"/>
      <c r="Y23" s="190"/>
      <c r="AC23" s="188"/>
      <c r="AD23" s="188"/>
      <c r="AE23" s="287"/>
      <c r="AF23" s="287"/>
      <c r="AG23" s="287"/>
      <c r="AH23" s="188"/>
    </row>
    <row r="24" spans="1:34" s="139" customFormat="1" ht="18.75" customHeight="1">
      <c r="A24" s="278">
        <v>12</v>
      </c>
      <c r="B24" s="279" t="s">
        <v>131</v>
      </c>
      <c r="C24" s="316">
        <v>3703.0000000000005</v>
      </c>
      <c r="D24" s="271">
        <f aca="true" t="shared" si="9" ref="D24:D35">C24/C$44</f>
        <v>0.0005167227414799699</v>
      </c>
      <c r="E24" s="317">
        <v>14</v>
      </c>
      <c r="F24" s="271">
        <f>E24/E$44</f>
        <v>0.021021021021021023</v>
      </c>
      <c r="G24" s="272">
        <f aca="true" t="shared" si="10" ref="G24:G35">SUM(C24,E24)</f>
        <v>3717.0000000000005</v>
      </c>
      <c r="H24" s="273">
        <f aca="true" t="shared" si="11" ref="H24:H35">G24/G$44</f>
        <v>0.0005186257380684682</v>
      </c>
      <c r="I24" s="318">
        <v>130.29787309999998</v>
      </c>
      <c r="J24" s="271">
        <f aca="true" t="shared" si="12" ref="J24:J35">I24/I$44</f>
        <v>0.0066936082336343065</v>
      </c>
      <c r="K24" s="319">
        <v>136.17008899999996</v>
      </c>
      <c r="L24" s="271">
        <f>K24/K$44</f>
        <v>0.04641852458714613</v>
      </c>
      <c r="M24" s="274">
        <f aca="true" t="shared" si="13" ref="M24:M35">SUM(I24,K24)</f>
        <v>266.4679620999999</v>
      </c>
      <c r="N24" s="275">
        <f aca="true" t="shared" si="14" ref="N24:N35">M24/M$44</f>
        <v>0.011896133736177216</v>
      </c>
      <c r="O24" s="324">
        <v>14304.397783495555</v>
      </c>
      <c r="P24" s="275">
        <f>O24/O$44</f>
        <v>0.004358921824075077</v>
      </c>
      <c r="Q24" s="137"/>
      <c r="R24" s="276"/>
      <c r="S24" s="190"/>
      <c r="T24" s="190"/>
      <c r="V24" s="285"/>
      <c r="W24" s="285"/>
      <c r="X24" s="190"/>
      <c r="Y24" s="190"/>
      <c r="Z24" s="138"/>
      <c r="AC24" s="190"/>
      <c r="AD24" s="190"/>
      <c r="AE24" s="304"/>
      <c r="AF24" s="304"/>
      <c r="AG24" s="304"/>
      <c r="AH24" s="190"/>
    </row>
    <row r="25" spans="1:34" s="139" customFormat="1" ht="18.75" customHeight="1">
      <c r="A25" s="278">
        <v>13</v>
      </c>
      <c r="B25" s="279" t="s">
        <v>207</v>
      </c>
      <c r="C25" s="320">
        <v>2239</v>
      </c>
      <c r="D25" s="280">
        <f t="shared" si="9"/>
        <v>0.00031243376132153726</v>
      </c>
      <c r="E25" s="321">
        <v>1</v>
      </c>
      <c r="F25" s="280">
        <f>E25/E$44</f>
        <v>0.0015015015015015015</v>
      </c>
      <c r="G25" s="281">
        <f>SUM(C25,E25)</f>
        <v>2240</v>
      </c>
      <c r="H25" s="282">
        <f t="shared" si="11"/>
        <v>0.00031254281766838</v>
      </c>
      <c r="I25" s="322">
        <v>1.9035530000000023</v>
      </c>
      <c r="J25" s="280">
        <f t="shared" si="12"/>
        <v>9.778853430846449E-05</v>
      </c>
      <c r="K25" s="323">
        <v>1.2341148</v>
      </c>
      <c r="L25" s="280">
        <f>K25/K$44</f>
        <v>0.0004206928893698597</v>
      </c>
      <c r="M25" s="283">
        <f t="shared" si="13"/>
        <v>3.1376678000000022</v>
      </c>
      <c r="N25" s="284">
        <f t="shared" si="14"/>
        <v>0.00014007731163752157</v>
      </c>
      <c r="O25" s="325">
        <v>623.3456861249382</v>
      </c>
      <c r="P25" s="284">
        <f aca="true" t="shared" si="15" ref="P25:P35">O25/O$44</f>
        <v>0.00018994963341470127</v>
      </c>
      <c r="Q25" s="137"/>
      <c r="R25" s="276"/>
      <c r="S25" s="190"/>
      <c r="T25" s="190"/>
      <c r="V25" s="285"/>
      <c r="W25" s="285"/>
      <c r="X25" s="190"/>
      <c r="Y25" s="190"/>
      <c r="Z25" s="138"/>
      <c r="AC25" s="190"/>
      <c r="AD25" s="190"/>
      <c r="AE25" s="304"/>
      <c r="AF25" s="304"/>
      <c r="AG25" s="304"/>
      <c r="AH25" s="190"/>
    </row>
    <row r="26" spans="1:34" s="138" customFormat="1" ht="18.75" customHeight="1">
      <c r="A26" s="278">
        <v>14</v>
      </c>
      <c r="B26" s="279" t="s">
        <v>111</v>
      </c>
      <c r="C26" s="320">
        <v>233762.0000000003</v>
      </c>
      <c r="D26" s="280">
        <f t="shared" si="9"/>
        <v>0.03261953591516092</v>
      </c>
      <c r="E26" s="321">
        <v>8</v>
      </c>
      <c r="F26" s="280">
        <f>E26/E$44</f>
        <v>0.012012012012012012</v>
      </c>
      <c r="G26" s="281">
        <f t="shared" si="10"/>
        <v>233770.0000000003</v>
      </c>
      <c r="H26" s="282">
        <f t="shared" si="11"/>
        <v>0.03261747075282915</v>
      </c>
      <c r="I26" s="322">
        <v>739.891625200005</v>
      </c>
      <c r="J26" s="280">
        <f t="shared" si="12"/>
        <v>0.03800940534643173</v>
      </c>
      <c r="K26" s="323">
        <v>13.716983000000003</v>
      </c>
      <c r="L26" s="280">
        <f>K26/K$44</f>
        <v>0.004675932264735215</v>
      </c>
      <c r="M26" s="283">
        <f t="shared" si="13"/>
        <v>753.608608200005</v>
      </c>
      <c r="N26" s="284">
        <f t="shared" si="14"/>
        <v>0.03364392746215865</v>
      </c>
      <c r="O26" s="325">
        <v>114473.60176500378</v>
      </c>
      <c r="P26" s="284">
        <f t="shared" si="15"/>
        <v>0.03488308201200054</v>
      </c>
      <c r="Q26" s="137"/>
      <c r="R26" s="276"/>
      <c r="S26" s="190"/>
      <c r="T26" s="190"/>
      <c r="V26" s="285"/>
      <c r="W26" s="285"/>
      <c r="X26" s="190"/>
      <c r="Y26" s="190"/>
      <c r="AC26" s="188"/>
      <c r="AD26" s="188"/>
      <c r="AE26" s="287"/>
      <c r="AF26" s="287"/>
      <c r="AG26" s="287"/>
      <c r="AH26" s="188"/>
    </row>
    <row r="27" spans="1:34" s="138" customFormat="1" ht="18.75" customHeight="1">
      <c r="A27" s="278">
        <v>15</v>
      </c>
      <c r="B27" s="279" t="s">
        <v>66</v>
      </c>
      <c r="C27" s="320">
        <v>1999</v>
      </c>
      <c r="D27" s="280">
        <f t="shared" si="9"/>
        <v>0.0002789437645742532</v>
      </c>
      <c r="E27" s="321"/>
      <c r="F27" s="280"/>
      <c r="G27" s="281">
        <f t="shared" si="10"/>
        <v>1999</v>
      </c>
      <c r="H27" s="282">
        <f t="shared" si="11"/>
        <v>0.0002789165591603088</v>
      </c>
      <c r="I27" s="322">
        <v>2.8982013999999983</v>
      </c>
      <c r="J27" s="280">
        <f t="shared" si="12"/>
        <v>0.000148885198907905</v>
      </c>
      <c r="K27" s="323"/>
      <c r="L27" s="280"/>
      <c r="M27" s="283">
        <f t="shared" si="13"/>
        <v>2.8982013999999983</v>
      </c>
      <c r="N27" s="284">
        <f t="shared" si="14"/>
        <v>0.00012938662936085865</v>
      </c>
      <c r="O27" s="325">
        <v>635.9807558598139</v>
      </c>
      <c r="P27" s="284">
        <f t="shared" si="15"/>
        <v>0.0001937998675909073</v>
      </c>
      <c r="Q27" s="137"/>
      <c r="R27" s="276"/>
      <c r="S27" s="190"/>
      <c r="T27" s="190"/>
      <c r="V27" s="285"/>
      <c r="W27" s="285"/>
      <c r="X27" s="190"/>
      <c r="Y27" s="190"/>
      <c r="AC27" s="188"/>
      <c r="AD27" s="188"/>
      <c r="AE27" s="188"/>
      <c r="AF27" s="188"/>
      <c r="AG27" s="188"/>
      <c r="AH27" s="188"/>
    </row>
    <row r="28" spans="1:25" s="138" customFormat="1" ht="18.75" customHeight="1">
      <c r="A28" s="278">
        <v>16</v>
      </c>
      <c r="B28" s="279" t="s">
        <v>204</v>
      </c>
      <c r="C28" s="320">
        <v>1555.9999999999998</v>
      </c>
      <c r="D28" s="280">
        <f t="shared" si="9"/>
        <v>0.00021712681224489143</v>
      </c>
      <c r="E28" s="321"/>
      <c r="F28" s="280"/>
      <c r="G28" s="281">
        <f t="shared" si="10"/>
        <v>1555.9999999999998</v>
      </c>
      <c r="H28" s="282">
        <f t="shared" si="11"/>
        <v>0.00021710563584464252</v>
      </c>
      <c r="I28" s="322">
        <v>1.0383073999999992</v>
      </c>
      <c r="J28" s="280">
        <f t="shared" si="12"/>
        <v>5.3339496619023674E-05</v>
      </c>
      <c r="K28" s="323"/>
      <c r="L28" s="280"/>
      <c r="M28" s="283">
        <f t="shared" si="13"/>
        <v>1.0383073999999992</v>
      </c>
      <c r="N28" s="282">
        <f t="shared" si="14"/>
        <v>4.6353954120109385E-05</v>
      </c>
      <c r="O28" s="325">
        <v>295.96247687024436</v>
      </c>
      <c r="P28" s="284">
        <f t="shared" si="15"/>
        <v>9.018745976328464E-05</v>
      </c>
      <c r="Q28" s="137"/>
      <c r="R28" s="276"/>
      <c r="S28" s="190"/>
      <c r="T28" s="190"/>
      <c r="V28" s="285"/>
      <c r="W28" s="285"/>
      <c r="X28" s="190"/>
      <c r="Y28" s="190"/>
    </row>
    <row r="29" spans="1:25" s="138" customFormat="1" ht="18.75" customHeight="1">
      <c r="A29" s="278">
        <v>17</v>
      </c>
      <c r="B29" s="279" t="s">
        <v>132</v>
      </c>
      <c r="C29" s="320">
        <v>5599.999999999999</v>
      </c>
      <c r="D29" s="280">
        <f t="shared" si="9"/>
        <v>0.0007814332574366272</v>
      </c>
      <c r="E29" s="321"/>
      <c r="F29" s="280"/>
      <c r="G29" s="281">
        <f t="shared" si="10"/>
        <v>5599.999999999999</v>
      </c>
      <c r="H29" s="282">
        <f t="shared" si="11"/>
        <v>0.00078135704417095</v>
      </c>
      <c r="I29" s="322">
        <v>3.329502000000294</v>
      </c>
      <c r="J29" s="280">
        <f t="shared" si="12"/>
        <v>0.00017104179424325434</v>
      </c>
      <c r="K29" s="323"/>
      <c r="L29" s="280"/>
      <c r="M29" s="283">
        <f t="shared" si="13"/>
        <v>3.329502000000294</v>
      </c>
      <c r="N29" s="284">
        <f t="shared" si="14"/>
        <v>0.00014864151305367387</v>
      </c>
      <c r="O29" s="325">
        <v>986.3199953851397</v>
      </c>
      <c r="P29" s="284">
        <f t="shared" si="15"/>
        <v>0.0003005573403702774</v>
      </c>
      <c r="Q29" s="137"/>
      <c r="R29" s="276"/>
      <c r="S29" s="190"/>
      <c r="T29" s="190"/>
      <c r="V29" s="285"/>
      <c r="W29" s="285"/>
      <c r="X29" s="190"/>
      <c r="Y29" s="190"/>
    </row>
    <row r="30" spans="1:25" s="138" customFormat="1" ht="18.75" customHeight="1">
      <c r="A30" s="278">
        <v>18</v>
      </c>
      <c r="B30" s="279" t="s">
        <v>63</v>
      </c>
      <c r="C30" s="320">
        <v>8151.000000000003</v>
      </c>
      <c r="D30" s="280">
        <f t="shared" si="9"/>
        <v>0.0011374040145296343</v>
      </c>
      <c r="E30" s="321"/>
      <c r="F30" s="280"/>
      <c r="G30" s="281">
        <f t="shared" si="10"/>
        <v>8151.000000000003</v>
      </c>
      <c r="H30" s="282">
        <f t="shared" si="11"/>
        <v>0.0011372930833995385</v>
      </c>
      <c r="I30" s="322">
        <v>8.976942800000021</v>
      </c>
      <c r="J30" s="280">
        <f t="shared" si="12"/>
        <v>0.000461159778048168</v>
      </c>
      <c r="K30" s="323"/>
      <c r="L30" s="280"/>
      <c r="M30" s="283">
        <f t="shared" si="13"/>
        <v>8.976942800000021</v>
      </c>
      <c r="N30" s="282">
        <f t="shared" si="14"/>
        <v>0.0004007645468866422</v>
      </c>
      <c r="O30" s="325">
        <v>1663.0383658774679</v>
      </c>
      <c r="P30" s="284">
        <f t="shared" si="15"/>
        <v>0.0005067710180474302</v>
      </c>
      <c r="Q30" s="137"/>
      <c r="R30" s="276"/>
      <c r="S30" s="190"/>
      <c r="T30" s="190"/>
      <c r="V30" s="285"/>
      <c r="W30" s="285"/>
      <c r="X30" s="190"/>
      <c r="Y30" s="190"/>
    </row>
    <row r="31" spans="1:25" s="138" customFormat="1" ht="18.75" customHeight="1">
      <c r="A31" s="278">
        <v>19</v>
      </c>
      <c r="B31" s="279" t="s">
        <v>62</v>
      </c>
      <c r="C31" s="320">
        <v>22729.99999999998</v>
      </c>
      <c r="D31" s="280">
        <f t="shared" si="9"/>
        <v>0.0031717817752740228</v>
      </c>
      <c r="E31" s="321"/>
      <c r="F31" s="280"/>
      <c r="G31" s="281">
        <f t="shared" si="10"/>
        <v>22729.99999999998</v>
      </c>
      <c r="H31" s="282">
        <f t="shared" si="11"/>
        <v>0.003171472431072443</v>
      </c>
      <c r="I31" s="322">
        <v>25.13489580000013</v>
      </c>
      <c r="J31" s="280">
        <f t="shared" si="12"/>
        <v>0.0012912194303378944</v>
      </c>
      <c r="K31" s="323"/>
      <c r="L31" s="280"/>
      <c r="M31" s="283">
        <f t="shared" si="13"/>
        <v>25.13489580000013</v>
      </c>
      <c r="N31" s="284">
        <f t="shared" si="14"/>
        <v>0.001122116443287351</v>
      </c>
      <c r="O31" s="325">
        <v>5538.7594578121125</v>
      </c>
      <c r="P31" s="284">
        <f t="shared" si="15"/>
        <v>0.0016878039777959563</v>
      </c>
      <c r="Q31" s="137"/>
      <c r="R31" s="276"/>
      <c r="S31" s="190"/>
      <c r="T31" s="190"/>
      <c r="V31" s="285"/>
      <c r="W31" s="285"/>
      <c r="X31" s="190"/>
      <c r="Y31" s="190"/>
    </row>
    <row r="32" spans="1:25" s="138" customFormat="1" ht="18.75" customHeight="1">
      <c r="A32" s="278">
        <v>20</v>
      </c>
      <c r="B32" s="279" t="s">
        <v>64</v>
      </c>
      <c r="C32" s="320">
        <v>10511.999999999996</v>
      </c>
      <c r="D32" s="280">
        <f t="shared" si="9"/>
        <v>0.00146686185753104</v>
      </c>
      <c r="E32" s="321"/>
      <c r="F32" s="280"/>
      <c r="G32" s="281">
        <f t="shared" si="10"/>
        <v>10511.999999999996</v>
      </c>
      <c r="H32" s="282">
        <f t="shared" si="11"/>
        <v>0.0014667187943437543</v>
      </c>
      <c r="I32" s="322">
        <v>14.926742400000029</v>
      </c>
      <c r="J32" s="280">
        <f t="shared" si="12"/>
        <v>0.0007668104125790103</v>
      </c>
      <c r="K32" s="323"/>
      <c r="L32" s="280"/>
      <c r="M32" s="283">
        <f t="shared" si="13"/>
        <v>14.926742400000029</v>
      </c>
      <c r="N32" s="282">
        <f t="shared" si="14"/>
        <v>0.0006663860166770392</v>
      </c>
      <c r="O32" s="325">
        <v>3033.687267445633</v>
      </c>
      <c r="P32" s="284">
        <f t="shared" si="15"/>
        <v>0.0009244433661335173</v>
      </c>
      <c r="Q32" s="137"/>
      <c r="R32" s="276"/>
      <c r="S32" s="190"/>
      <c r="T32" s="190"/>
      <c r="U32" s="285"/>
      <c r="V32" s="285"/>
      <c r="W32" s="190"/>
      <c r="X32" s="190"/>
      <c r="Y32" s="190"/>
    </row>
    <row r="33" spans="1:25" s="138" customFormat="1" ht="18.75" customHeight="1">
      <c r="A33" s="278">
        <v>21</v>
      </c>
      <c r="B33" s="279" t="s">
        <v>133</v>
      </c>
      <c r="C33" s="320">
        <v>1396588.0000000028</v>
      </c>
      <c r="D33" s="280">
        <f t="shared" si="9"/>
        <v>0.19488219823873335</v>
      </c>
      <c r="E33" s="321">
        <v>321</v>
      </c>
      <c r="F33" s="280">
        <f>E33/E$44</f>
        <v>0.481981981981982</v>
      </c>
      <c r="G33" s="281">
        <f t="shared" si="10"/>
        <v>1396909.0000000028</v>
      </c>
      <c r="H33" s="282">
        <f t="shared" si="11"/>
        <v>0.19490797985996425</v>
      </c>
      <c r="I33" s="322">
        <v>5219.363508700021</v>
      </c>
      <c r="J33" s="280">
        <f t="shared" si="12"/>
        <v>0.2681269749457247</v>
      </c>
      <c r="K33" s="323">
        <v>1442.7043347000013</v>
      </c>
      <c r="L33" s="280">
        <f>K33/K$44</f>
        <v>0.4917982144540886</v>
      </c>
      <c r="M33" s="283">
        <f t="shared" si="13"/>
        <v>6662.067843400022</v>
      </c>
      <c r="N33" s="282">
        <f t="shared" si="14"/>
        <v>0.29741980761961334</v>
      </c>
      <c r="O33" s="325">
        <v>862603.7070306741</v>
      </c>
      <c r="P33" s="284">
        <f t="shared" si="15"/>
        <v>0.2628577715059344</v>
      </c>
      <c r="Q33" s="137"/>
      <c r="R33" s="276"/>
      <c r="S33" s="190"/>
      <c r="T33" s="190"/>
      <c r="U33" s="285"/>
      <c r="V33" s="285"/>
      <c r="W33" s="190"/>
      <c r="X33" s="190"/>
      <c r="Y33" s="190"/>
    </row>
    <row r="34" spans="1:25" s="138" customFormat="1" ht="18.75" customHeight="1">
      <c r="A34" s="278">
        <v>22</v>
      </c>
      <c r="B34" s="279" t="s">
        <v>134</v>
      </c>
      <c r="C34" s="320">
        <v>1096384.0000000023</v>
      </c>
      <c r="D34" s="280">
        <f t="shared" si="9"/>
        <v>0.15299123580739304</v>
      </c>
      <c r="E34" s="321">
        <v>143</v>
      </c>
      <c r="F34" s="280">
        <f>E34/E$44</f>
        <v>0.2147147147147147</v>
      </c>
      <c r="G34" s="281">
        <f t="shared" si="10"/>
        <v>1096527.0000000023</v>
      </c>
      <c r="H34" s="282">
        <f t="shared" si="11"/>
        <v>0.15299626706672165</v>
      </c>
      <c r="I34" s="322">
        <v>6336.289478119969</v>
      </c>
      <c r="J34" s="280">
        <f t="shared" si="12"/>
        <v>0.32550523206839865</v>
      </c>
      <c r="K34" s="323">
        <v>662.8901383000006</v>
      </c>
      <c r="L34" s="280">
        <f>K34/K$44</f>
        <v>0.22597019954400768</v>
      </c>
      <c r="M34" s="283">
        <f t="shared" si="13"/>
        <v>6999.1796164199695</v>
      </c>
      <c r="N34" s="282">
        <f t="shared" si="14"/>
        <v>0.31246974722315984</v>
      </c>
      <c r="O34" s="325">
        <v>915368.6993668816</v>
      </c>
      <c r="P34" s="284">
        <f t="shared" si="15"/>
        <v>0.2789366362105235</v>
      </c>
      <c r="Q34" s="137"/>
      <c r="R34" s="276"/>
      <c r="S34" s="190"/>
      <c r="T34" s="190"/>
      <c r="U34" s="285"/>
      <c r="V34" s="285"/>
      <c r="W34" s="190"/>
      <c r="X34" s="190"/>
      <c r="Y34" s="190"/>
    </row>
    <row r="35" spans="1:25" s="138" customFormat="1" ht="18.75" customHeight="1" thickBot="1">
      <c r="A35" s="278">
        <v>23</v>
      </c>
      <c r="B35" s="279" t="s">
        <v>65</v>
      </c>
      <c r="C35" s="320">
        <v>7330.999999999998</v>
      </c>
      <c r="D35" s="280">
        <f t="shared" si="9"/>
        <v>0.0010229798589764133</v>
      </c>
      <c r="E35" s="321"/>
      <c r="F35" s="280">
        <f>E35/E$44</f>
        <v>0</v>
      </c>
      <c r="G35" s="281">
        <f t="shared" si="10"/>
        <v>7330.999999999998</v>
      </c>
      <c r="H35" s="282">
        <f t="shared" si="11"/>
        <v>0.0010228800876459344</v>
      </c>
      <c r="I35" s="322">
        <v>9.82824000000003</v>
      </c>
      <c r="J35" s="280">
        <f t="shared" si="12"/>
        <v>0.0005048922643245683</v>
      </c>
      <c r="K35" s="323"/>
      <c r="L35" s="280"/>
      <c r="M35" s="283">
        <f t="shared" si="13"/>
        <v>9.82824000000003</v>
      </c>
      <c r="N35" s="282">
        <f t="shared" si="14"/>
        <v>0.0004387696611248514</v>
      </c>
      <c r="O35" s="325">
        <v>2068.707352615244</v>
      </c>
      <c r="P35" s="284">
        <f t="shared" si="15"/>
        <v>0.0006303889030087923</v>
      </c>
      <c r="Q35" s="137"/>
      <c r="R35" s="276"/>
      <c r="S35" s="190"/>
      <c r="T35" s="190"/>
      <c r="U35" s="285"/>
      <c r="V35" s="285"/>
      <c r="W35" s="190"/>
      <c r="X35" s="190"/>
      <c r="Y35" s="190"/>
    </row>
    <row r="36" spans="1:25" s="138" customFormat="1" ht="18.75" customHeight="1" thickBot="1" thickTop="1">
      <c r="A36" s="305"/>
      <c r="B36" s="289" t="s">
        <v>2</v>
      </c>
      <c r="C36" s="306">
        <f>SUM(C24:C35)</f>
        <v>2790555.0000000056</v>
      </c>
      <c r="D36" s="307"/>
      <c r="E36" s="308">
        <f>SUM(E24:E35)</f>
        <v>487</v>
      </c>
      <c r="F36" s="307"/>
      <c r="G36" s="309">
        <f>SUM(G24:G35)</f>
        <v>2791042.0000000056</v>
      </c>
      <c r="H36" s="310">
        <f>+SUM(H24:H35)</f>
        <v>0.38942862987088944</v>
      </c>
      <c r="I36" s="311">
        <f>SUM(I24:I35)</f>
        <v>12493.878869919996</v>
      </c>
      <c r="J36" s="307"/>
      <c r="K36" s="312">
        <f>SUM(K24:K35)</f>
        <v>2256.715659800002</v>
      </c>
      <c r="L36" s="307"/>
      <c r="M36" s="313">
        <f>SUM(M24:M35)</f>
        <v>14750.594529719998</v>
      </c>
      <c r="N36" s="310">
        <f>SUM(N24:N35)</f>
        <v>0.6585221121172572</v>
      </c>
      <c r="O36" s="314">
        <f>SUM(O24:O35)</f>
        <v>1921596.2073040458</v>
      </c>
      <c r="P36" s="315">
        <f>SUM(P24:P35)</f>
        <v>0.5855603131186584</v>
      </c>
      <c r="Q36" s="137"/>
      <c r="R36" s="276"/>
      <c r="S36" s="190"/>
      <c r="T36" s="190"/>
      <c r="U36" s="285"/>
      <c r="V36" s="285"/>
      <c r="W36" s="190"/>
      <c r="X36" s="190"/>
      <c r="Y36" s="190"/>
    </row>
    <row r="37" spans="1:25" ht="16.5" customHeight="1">
      <c r="A37" s="37"/>
      <c r="B37" s="55"/>
      <c r="C37" s="32"/>
      <c r="D37" s="36"/>
      <c r="E37" s="32"/>
      <c r="F37" s="36"/>
      <c r="G37" s="32"/>
      <c r="H37" s="36"/>
      <c r="I37" s="32"/>
      <c r="J37" s="36"/>
      <c r="K37" s="32"/>
      <c r="L37" s="36"/>
      <c r="M37" s="32"/>
      <c r="N37" s="36"/>
      <c r="O37" s="30"/>
      <c r="P37" s="30"/>
      <c r="R37" s="23"/>
      <c r="S37" s="8"/>
      <c r="T37" s="8"/>
      <c r="U37" s="24"/>
      <c r="V37" s="24"/>
      <c r="W37" s="8"/>
      <c r="X37" s="11"/>
      <c r="Y37" s="8"/>
    </row>
    <row r="38" spans="1:25" ht="16.5" customHeight="1">
      <c r="A38" s="37"/>
      <c r="B38" s="55"/>
      <c r="C38" s="32"/>
      <c r="D38" s="36"/>
      <c r="E38" s="32"/>
      <c r="F38" s="36"/>
      <c r="G38" s="32"/>
      <c r="H38" s="36"/>
      <c r="I38" s="32"/>
      <c r="J38" s="36"/>
      <c r="K38" s="32"/>
      <c r="L38" s="36"/>
      <c r="M38" s="32"/>
      <c r="N38" s="36"/>
      <c r="O38" s="30"/>
      <c r="P38" s="30"/>
      <c r="R38" s="23"/>
      <c r="S38" s="8"/>
      <c r="T38" s="8"/>
      <c r="U38" s="24"/>
      <c r="V38" s="24"/>
      <c r="W38" s="8"/>
      <c r="X38" s="11"/>
      <c r="Y38" s="8"/>
    </row>
    <row r="39" spans="16:25" ht="12.75">
      <c r="P39" s="30"/>
      <c r="R39" s="11"/>
      <c r="S39" s="8"/>
      <c r="T39" s="8"/>
      <c r="U39" s="11"/>
      <c r="V39" s="11"/>
      <c r="W39" s="8"/>
      <c r="X39" s="11"/>
      <c r="Y39" s="8"/>
    </row>
    <row r="40" spans="16:25" ht="12.75">
      <c r="P40" s="30"/>
      <c r="R40" s="11"/>
      <c r="S40" s="8"/>
      <c r="T40" s="8"/>
      <c r="U40" s="11"/>
      <c r="V40" s="11"/>
      <c r="W40" s="8"/>
      <c r="X40" s="11"/>
      <c r="Y40" s="8"/>
    </row>
    <row r="41" spans="1:25" ht="18.75" customHeight="1" thickBot="1">
      <c r="A41" s="35" t="s">
        <v>199</v>
      </c>
      <c r="B41" s="32"/>
      <c r="C41" s="32"/>
      <c r="D41" s="36"/>
      <c r="E41" s="32"/>
      <c r="F41" s="36"/>
      <c r="G41" s="32"/>
      <c r="H41" s="36"/>
      <c r="I41" s="32"/>
      <c r="J41" s="36"/>
      <c r="K41" s="32"/>
      <c r="L41" s="36"/>
      <c r="M41" s="32"/>
      <c r="N41" s="36"/>
      <c r="O41" s="30"/>
      <c r="P41" s="30"/>
      <c r="R41" s="8"/>
      <c r="S41" s="8"/>
      <c r="T41" s="8"/>
      <c r="U41" s="8"/>
      <c r="V41" s="8"/>
      <c r="W41" s="8"/>
      <c r="X41" s="11"/>
      <c r="Y41" s="8"/>
    </row>
    <row r="42" spans="1:25" ht="18.75" customHeight="1">
      <c r="A42" s="384"/>
      <c r="B42" s="430" t="s">
        <v>10</v>
      </c>
      <c r="C42" s="432" t="s">
        <v>201</v>
      </c>
      <c r="D42" s="433"/>
      <c r="E42" s="433"/>
      <c r="F42" s="433"/>
      <c r="G42" s="433"/>
      <c r="H42" s="433"/>
      <c r="I42" s="434" t="s">
        <v>202</v>
      </c>
      <c r="J42" s="433"/>
      <c r="K42" s="433"/>
      <c r="L42" s="433"/>
      <c r="M42" s="433"/>
      <c r="N42" s="435"/>
      <c r="O42" s="433" t="s">
        <v>128</v>
      </c>
      <c r="P42" s="435"/>
      <c r="R42" s="8"/>
      <c r="S42" s="8"/>
      <c r="T42" s="8"/>
      <c r="U42" s="8"/>
      <c r="V42" s="8"/>
      <c r="W42" s="8"/>
      <c r="X42" s="8"/>
      <c r="Y42" s="8"/>
    </row>
    <row r="43" spans="1:25" ht="18.75" customHeight="1">
      <c r="A43" s="385"/>
      <c r="B43" s="431"/>
      <c r="C43" s="386" t="s">
        <v>52</v>
      </c>
      <c r="D43" s="387" t="s">
        <v>6</v>
      </c>
      <c r="E43" s="388" t="s">
        <v>53</v>
      </c>
      <c r="F43" s="387" t="s">
        <v>6</v>
      </c>
      <c r="G43" s="388" t="s">
        <v>2</v>
      </c>
      <c r="H43" s="389" t="s">
        <v>6</v>
      </c>
      <c r="I43" s="390" t="s">
        <v>52</v>
      </c>
      <c r="J43" s="387" t="s">
        <v>6</v>
      </c>
      <c r="K43" s="388" t="s">
        <v>53</v>
      </c>
      <c r="L43" s="387" t="s">
        <v>6</v>
      </c>
      <c r="M43" s="388" t="s">
        <v>2</v>
      </c>
      <c r="N43" s="389" t="s">
        <v>6</v>
      </c>
      <c r="O43" s="391" t="s">
        <v>40</v>
      </c>
      <c r="P43" s="392" t="s">
        <v>6</v>
      </c>
      <c r="R43" s="8"/>
      <c r="S43" s="8"/>
      <c r="T43" s="8"/>
      <c r="U43" s="8"/>
      <c r="V43" s="8"/>
      <c r="W43" s="8"/>
      <c r="X43" s="8"/>
      <c r="Y43" s="8"/>
    </row>
    <row r="44" spans="1:25" ht="18.75" customHeight="1">
      <c r="A44" s="428" t="s">
        <v>67</v>
      </c>
      <c r="B44" s="429"/>
      <c r="C44" s="38">
        <f>SUM(C18,C36)</f>
        <v>7166319.000000007</v>
      </c>
      <c r="D44" s="39">
        <f>C44/C$44</f>
        <v>1</v>
      </c>
      <c r="E44" s="38">
        <f>SUM(E18,E36)</f>
        <v>666</v>
      </c>
      <c r="F44" s="39">
        <f>E44/E$44</f>
        <v>1</v>
      </c>
      <c r="G44" s="38">
        <f>SUM(G18,G36)</f>
        <v>7167018.000000007</v>
      </c>
      <c r="H44" s="39">
        <f>G44/G$44</f>
        <v>1</v>
      </c>
      <c r="I44" s="40">
        <f>SUM(I18,I36)</f>
        <v>19466.01422612009</v>
      </c>
      <c r="J44" s="39">
        <f>I44/I$44</f>
        <v>1</v>
      </c>
      <c r="K44" s="40">
        <f>SUM(K18,K36)</f>
        <v>2933.529021250002</v>
      </c>
      <c r="L44" s="39">
        <f>K44/K$44</f>
        <v>1</v>
      </c>
      <c r="M44" s="40">
        <f>SUM(M18,M36)</f>
        <v>22399.543247370093</v>
      </c>
      <c r="N44" s="39">
        <f>M44/M$44</f>
        <v>1</v>
      </c>
      <c r="O44" s="40">
        <f>SUM(O18,O36)</f>
        <v>3281636.6892587747</v>
      </c>
      <c r="P44" s="41">
        <f>O44/O$44</f>
        <v>1</v>
      </c>
      <c r="R44" s="8"/>
      <c r="S44" s="8"/>
      <c r="T44" s="8"/>
      <c r="U44" s="8"/>
      <c r="V44" s="8"/>
      <c r="W44" s="8"/>
      <c r="X44" s="8"/>
      <c r="Y44" s="8"/>
    </row>
    <row r="45" spans="1:20" ht="18.75" customHeight="1">
      <c r="A45" s="32"/>
      <c r="B45" s="42"/>
      <c r="C45" s="32"/>
      <c r="D45" s="32"/>
      <c r="E45" s="43"/>
      <c r="F45" s="32"/>
      <c r="G45" s="32"/>
      <c r="H45" s="32"/>
      <c r="I45" s="32"/>
      <c r="J45" s="32"/>
      <c r="K45" s="32"/>
      <c r="L45" s="32"/>
      <c r="M45" s="32"/>
      <c r="N45" s="32"/>
      <c r="O45" s="30"/>
      <c r="P45" s="30"/>
      <c r="T45" s="4"/>
    </row>
    <row r="46" spans="1:16" ht="18.75" customHeight="1">
      <c r="A46" s="32"/>
      <c r="B46" s="265" t="s">
        <v>200</v>
      </c>
      <c r="C46" s="32"/>
      <c r="D46" s="32"/>
      <c r="E46" s="43"/>
      <c r="F46" s="32"/>
      <c r="G46" s="32"/>
      <c r="H46" s="32"/>
      <c r="I46" s="32"/>
      <c r="J46" s="32"/>
      <c r="K46" s="32"/>
      <c r="L46" s="32"/>
      <c r="M46" s="32"/>
      <c r="N46" s="32"/>
      <c r="O46" s="30"/>
      <c r="P46" s="30"/>
    </row>
    <row r="47" spans="1:16" ht="18.75" customHeight="1">
      <c r="A47" s="30"/>
      <c r="B47" s="266" t="s">
        <v>110</v>
      </c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27" ht="12.75">
      <c r="A48" s="30"/>
      <c r="B48" s="44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T48" s="62"/>
      <c r="U48" s="62"/>
      <c r="V48" s="62"/>
      <c r="W48" s="62"/>
      <c r="X48" s="62"/>
      <c r="Y48" s="62"/>
      <c r="Z48" s="62"/>
      <c r="AA48" s="62"/>
    </row>
    <row r="49" spans="1:2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T49" s="62"/>
      <c r="U49" s="62"/>
      <c r="V49" s="62"/>
      <c r="W49" s="62"/>
      <c r="X49" s="62"/>
      <c r="Y49" s="62"/>
      <c r="Z49" s="62"/>
      <c r="AA49" s="62"/>
    </row>
    <row r="50" spans="1:30" ht="18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T50" s="129" t="s">
        <v>208</v>
      </c>
      <c r="U50" s="78"/>
      <c r="V50" s="78"/>
      <c r="W50" s="78"/>
      <c r="X50" s="78"/>
      <c r="Y50" s="78"/>
      <c r="Z50" s="78"/>
      <c r="AA50" s="78"/>
      <c r="AB50" s="130"/>
      <c r="AC50" s="5"/>
      <c r="AD50" s="5"/>
    </row>
    <row r="51" spans="1:30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S51" s="25"/>
      <c r="T51" s="131"/>
      <c r="U51" s="126"/>
      <c r="V51" s="126"/>
      <c r="W51" s="126"/>
      <c r="X51" s="126"/>
      <c r="Y51" s="126"/>
      <c r="Z51" s="126"/>
      <c r="AA51" s="126"/>
      <c r="AB51" s="132"/>
      <c r="AC51" s="5"/>
      <c r="AD51" s="5"/>
    </row>
    <row r="52" spans="1:30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S52" s="25"/>
      <c r="T52" s="131"/>
      <c r="U52" s="126" t="s">
        <v>68</v>
      </c>
      <c r="V52" s="126"/>
      <c r="W52" s="126"/>
      <c r="X52" s="126" t="s">
        <v>69</v>
      </c>
      <c r="Y52" s="126" t="s">
        <v>70</v>
      </c>
      <c r="Z52" s="126"/>
      <c r="AA52" s="126"/>
      <c r="AB52" s="132"/>
      <c r="AC52" s="5"/>
      <c r="AD52" s="5"/>
    </row>
    <row r="53" spans="1:30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S53" s="25"/>
      <c r="T53" s="131"/>
      <c r="U53" s="126"/>
      <c r="V53" s="126"/>
      <c r="W53" s="126"/>
      <c r="X53" s="126"/>
      <c r="Y53" s="126"/>
      <c r="Z53" s="126"/>
      <c r="AA53" s="126"/>
      <c r="AB53" s="132"/>
      <c r="AC53" s="5"/>
      <c r="AD53" s="5"/>
    </row>
    <row r="54" spans="1:33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S54" s="25"/>
      <c r="T54" s="131" t="s">
        <v>9</v>
      </c>
      <c r="U54" s="127">
        <f>G18</f>
        <v>4375976.000000002</v>
      </c>
      <c r="V54" s="128">
        <f>U54/U56</f>
        <v>0.6105713701291106</v>
      </c>
      <c r="W54" s="126" t="s">
        <v>9</v>
      </c>
      <c r="X54" s="127">
        <f>C18</f>
        <v>4375764.000000002</v>
      </c>
      <c r="Y54" s="127">
        <f>E18</f>
        <v>179</v>
      </c>
      <c r="Z54" s="128">
        <f>X54/X56</f>
        <v>0.6106013421953442</v>
      </c>
      <c r="AA54" s="128">
        <f>Y54/Y56</f>
        <v>0.26876876876876876</v>
      </c>
      <c r="AB54" s="132"/>
      <c r="AC54" s="5"/>
      <c r="AD54" s="5"/>
      <c r="AE54" s="26"/>
      <c r="AF54" s="26"/>
      <c r="AG54" s="26"/>
    </row>
    <row r="55" spans="1:33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S55" s="25"/>
      <c r="T55" s="131" t="s">
        <v>11</v>
      </c>
      <c r="U55" s="127">
        <f>G36</f>
        <v>2791042.0000000056</v>
      </c>
      <c r="V55" s="128">
        <f>U55/U56</f>
        <v>0.3894286298708895</v>
      </c>
      <c r="W55" s="126" t="s">
        <v>11</v>
      </c>
      <c r="X55" s="127">
        <f>C36</f>
        <v>2790555.0000000056</v>
      </c>
      <c r="Y55" s="127">
        <f>E36</f>
        <v>487</v>
      </c>
      <c r="Z55" s="128">
        <f>X55/X56</f>
        <v>0.3893986578046557</v>
      </c>
      <c r="AA55" s="128">
        <f>Y55/Y56</f>
        <v>0.7312312312312312</v>
      </c>
      <c r="AB55" s="132"/>
      <c r="AC55" s="5"/>
      <c r="AD55" s="5"/>
      <c r="AE55" s="26"/>
      <c r="AF55" s="26"/>
      <c r="AG55" s="26"/>
    </row>
    <row r="56" spans="1:30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S56" s="25"/>
      <c r="T56" s="131"/>
      <c r="U56" s="127">
        <f>SUM(U54:U55)</f>
        <v>7167018.000000007</v>
      </c>
      <c r="V56" s="126"/>
      <c r="W56" s="126"/>
      <c r="X56" s="127">
        <f>SUM(X54:X55)</f>
        <v>7166319.000000007</v>
      </c>
      <c r="Y56" s="127">
        <f>SUM(Y54:Y55)</f>
        <v>666</v>
      </c>
      <c r="Z56" s="126"/>
      <c r="AA56" s="126"/>
      <c r="AB56" s="132"/>
      <c r="AC56" s="5"/>
      <c r="AD56" s="5"/>
    </row>
    <row r="57" spans="1:30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S57" s="25"/>
      <c r="T57" s="131"/>
      <c r="U57" s="126"/>
      <c r="V57" s="126"/>
      <c r="W57" s="126"/>
      <c r="X57" s="127"/>
      <c r="Y57" s="127"/>
      <c r="Z57" s="126"/>
      <c r="AA57" s="126"/>
      <c r="AB57" s="132"/>
      <c r="AC57" s="5"/>
      <c r="AD57" s="5"/>
    </row>
    <row r="58" spans="1:30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S58" s="25"/>
      <c r="T58" s="131"/>
      <c r="U58" s="126"/>
      <c r="V58" s="126"/>
      <c r="W58" s="126"/>
      <c r="X58" s="127"/>
      <c r="Y58" s="127"/>
      <c r="Z58" s="126"/>
      <c r="AA58" s="126"/>
      <c r="AB58" s="132"/>
      <c r="AC58" s="5"/>
      <c r="AD58" s="5"/>
    </row>
    <row r="59" spans="1:30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S59" s="25"/>
      <c r="T59" s="131"/>
      <c r="U59" s="126" t="s">
        <v>71</v>
      </c>
      <c r="V59" s="126"/>
      <c r="W59" s="126"/>
      <c r="X59" s="127" t="s">
        <v>69</v>
      </c>
      <c r="Y59" s="127" t="s">
        <v>70</v>
      </c>
      <c r="Z59" s="126"/>
      <c r="AA59" s="126"/>
      <c r="AB59" s="132"/>
      <c r="AC59" s="5"/>
      <c r="AD59" s="5"/>
    </row>
    <row r="60" spans="1:28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S60" s="25"/>
      <c r="T60" s="131" t="s">
        <v>9</v>
      </c>
      <c r="U60" s="127">
        <f>M18</f>
        <v>7648.948717650093</v>
      </c>
      <c r="V60" s="128">
        <f>U60/U63</f>
        <v>0.3414778878827428</v>
      </c>
      <c r="W60" s="126" t="s">
        <v>9</v>
      </c>
      <c r="X60" s="127">
        <f>I18</f>
        <v>6972.135356200093</v>
      </c>
      <c r="Y60" s="127">
        <f>K18</f>
        <v>676.8133614500001</v>
      </c>
      <c r="Z60" s="128">
        <f>X60/X63</f>
        <v>0.35816964249644234</v>
      </c>
      <c r="AA60" s="128">
        <f>Y60/Y63</f>
        <v>0.23071643626065239</v>
      </c>
      <c r="AB60" s="132"/>
    </row>
    <row r="61" spans="1:28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S61" s="25"/>
      <c r="T61" s="131" t="s">
        <v>11</v>
      </c>
      <c r="U61" s="127">
        <f>M36</f>
        <v>14750.594529719998</v>
      </c>
      <c r="V61" s="128">
        <f>U61/U63</f>
        <v>0.6585221121172571</v>
      </c>
      <c r="W61" s="126" t="s">
        <v>11</v>
      </c>
      <c r="X61" s="127">
        <f>I36</f>
        <v>12493.878869919996</v>
      </c>
      <c r="Y61" s="127">
        <f>K36</f>
        <v>2256.715659800002</v>
      </c>
      <c r="Z61" s="128">
        <f>X61/X63</f>
        <v>0.6418303575035577</v>
      </c>
      <c r="AA61" s="128">
        <f>Y61/Y63</f>
        <v>0.7692835637393476</v>
      </c>
      <c r="AB61" s="132"/>
    </row>
    <row r="62" spans="1:2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S62" s="25"/>
      <c r="T62" s="131"/>
      <c r="U62" s="127"/>
      <c r="V62" s="128"/>
      <c r="W62" s="126"/>
      <c r="X62" s="127"/>
      <c r="Y62" s="127"/>
      <c r="Z62" s="128"/>
      <c r="AA62" s="128"/>
      <c r="AB62" s="132"/>
    </row>
    <row r="63" spans="1:28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S63" s="25"/>
      <c r="T63" s="133"/>
      <c r="U63" s="134">
        <f>SUM(U60:U61)</f>
        <v>22399.543247370093</v>
      </c>
      <c r="V63" s="135"/>
      <c r="W63" s="135"/>
      <c r="X63" s="134">
        <f>SUM(X60:X61)</f>
        <v>19466.01422612009</v>
      </c>
      <c r="Y63" s="134">
        <f>SUM(Y60:Y61)</f>
        <v>2933.529021250002</v>
      </c>
      <c r="Z63" s="135"/>
      <c r="AA63" s="135"/>
      <c r="AB63" s="136"/>
    </row>
    <row r="64" spans="1:2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S64" s="25"/>
      <c r="T64" s="126"/>
      <c r="U64" s="126"/>
      <c r="V64" s="126"/>
      <c r="W64" s="126"/>
      <c r="X64" s="126"/>
      <c r="Y64" s="126"/>
      <c r="Z64" s="126"/>
      <c r="AA64" s="126"/>
      <c r="AB64" s="22"/>
    </row>
    <row r="65" spans="1:2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S65" s="25"/>
      <c r="T65" s="82"/>
      <c r="U65" s="82"/>
      <c r="V65" s="82"/>
      <c r="W65" s="82"/>
      <c r="X65" s="82"/>
      <c r="Y65" s="82"/>
      <c r="Z65" s="82"/>
      <c r="AA65" s="82"/>
      <c r="AB65" s="22"/>
    </row>
    <row r="66" spans="1:2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45"/>
      <c r="M66" s="30"/>
      <c r="N66" s="30"/>
      <c r="O66" s="30"/>
      <c r="P66" s="30"/>
      <c r="S66" s="25"/>
      <c r="T66" s="82"/>
      <c r="U66" s="82"/>
      <c r="V66" s="82"/>
      <c r="W66" s="82"/>
      <c r="X66" s="82"/>
      <c r="Y66" s="82"/>
      <c r="Z66" s="82"/>
      <c r="AA66" s="82"/>
    </row>
    <row r="67" spans="1:2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S70" s="25"/>
      <c r="T70" s="25"/>
      <c r="U70" s="25"/>
      <c r="V70" s="25"/>
      <c r="W70" s="25"/>
      <c r="X70" s="25"/>
      <c r="Y70" s="25"/>
      <c r="Z70" s="25"/>
      <c r="AA70" s="25"/>
    </row>
    <row r="71" spans="1:16" ht="12.75">
      <c r="A71" s="30"/>
      <c r="B71" s="46"/>
      <c r="C71" s="47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ht="12.75">
      <c r="A72" s="30"/>
      <c r="B72" s="46"/>
      <c r="C72" s="47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ht="12.75">
      <c r="A73" s="30"/>
      <c r="B73" s="30"/>
      <c r="C73" s="47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2.75">
      <c r="A74" s="30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</sheetData>
  <sheetProtection/>
  <mergeCells count="16">
    <mergeCell ref="A44:B44"/>
    <mergeCell ref="A22:A23"/>
    <mergeCell ref="B22:B23"/>
    <mergeCell ref="C22:H22"/>
    <mergeCell ref="I22:N22"/>
    <mergeCell ref="O22:P22"/>
    <mergeCell ref="B42:B43"/>
    <mergeCell ref="C42:H42"/>
    <mergeCell ref="I42:N42"/>
    <mergeCell ref="O42:P42"/>
    <mergeCell ref="A1:P1"/>
    <mergeCell ref="A5:A6"/>
    <mergeCell ref="B5:B6"/>
    <mergeCell ref="C5:H5"/>
    <mergeCell ref="I5:N5"/>
    <mergeCell ref="O5:P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ignoredErrors>
    <ignoredError sqref="D44 F44 L44 N44 H44 J44 P44 G26:G28 G24" formula="1"/>
    <ignoredError sqref="E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M.E.M.</dc:creator>
  <cp:keywords/>
  <dc:description/>
  <cp:lastModifiedBy>TEMP_DGE54</cp:lastModifiedBy>
  <cp:lastPrinted>2019-01-04T00:03:54Z</cp:lastPrinted>
  <dcterms:created xsi:type="dcterms:W3CDTF">1999-03-16T15:51:45Z</dcterms:created>
  <dcterms:modified xsi:type="dcterms:W3CDTF">2019-01-25T19:13:39Z</dcterms:modified>
  <cp:category/>
  <cp:version/>
  <cp:contentType/>
  <cp:contentStatus/>
</cp:coreProperties>
</file>